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Kvarc" sheetId="1" r:id="rId4"/>
    <sheet state="visible" name="Kolormix" sheetId="2" r:id="rId5"/>
    <sheet state="visible" name="Granit" sheetId="3" r:id="rId6"/>
    <sheet state="visible" name="WetCast" sheetId="4" r:id="rId7"/>
  </sheets>
  <definedNames/>
  <calcPr/>
</workbook>
</file>

<file path=xl/sharedStrings.xml><?xml version="1.0" encoding="utf-8"?>
<sst xmlns="http://schemas.openxmlformats.org/spreadsheetml/2006/main" count="318" uniqueCount="149">
  <si>
    <r>
      <rPr>
        <rFont val="Libre Baskerville"/>
        <color rgb="FF000000"/>
        <sz val="12.0"/>
      </rPr>
      <t xml:space="preserve">Tip završne obrade - </t>
    </r>
    <r>
      <rPr>
        <rFont val="Libre Baskerville"/>
        <b/>
        <color rgb="FF000000"/>
        <sz val="12.0"/>
      </rPr>
      <t>kvarc jednobojne</t>
    </r>
  </si>
  <si>
    <t>Br.poz.</t>
  </si>
  <si>
    <t>Opis pozicije</t>
  </si>
  <si>
    <t>Jedinica mere</t>
  </si>
  <si>
    <t>Količina</t>
  </si>
  <si>
    <r>
      <rPr>
        <rFont val="Libre Baskerville"/>
        <b/>
        <color rgb="FFFFFFFF"/>
        <sz val="11.0"/>
      </rPr>
      <t>Jedinična cena bez PDV-a</t>
    </r>
    <r>
      <rPr>
        <rFont val="Libre Baskerville"/>
        <b val="0"/>
        <color rgb="FFFFFFFF"/>
        <sz val="11.0"/>
      </rPr>
      <t xml:space="preserve"> (nabavka, transport ploča, ruke, rizla 4-8mm, kvarcni pesak)</t>
    </r>
  </si>
  <si>
    <t>Ukupna cena</t>
  </si>
  <si>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LINEA ART</t>
    </r>
    <r>
      <rPr>
        <rFont val="Fira Sans Condensed"/>
        <color theme="1"/>
        <sz val="11.0"/>
      </rPr>
      <t xml:space="preserve">" sa zakošenom ivicom. Dimenzije i broj komada po jednom modulu: 30,0x12,5x8,0cm kom 4; 40,0x12,5x8,0cm kom 4; 50,0x12,5x8,0cm kom 4; 30,0x16,7x8,0cm kom 2; 40,0x16,7x8,0cm kom 2; 50,0x16,7x8,0cm kom 2.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Ploče polagati na sloju rečnog ili kamenog agregata (granulacije 4-8mm) debljine 3-5cm. Nakon polaganja popločanu površinu je potrebno izravnati vibropločom sa zaštitnom gumom, a fuge ispuniti kvarcnim peskom do vrha.
Obračun po m² popločane površine po opisu.</t>
    </r>
  </si>
  <si>
    <t>m ²</t>
  </si>
  <si>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KOMBO MAX</t>
    </r>
    <r>
      <rPr>
        <rFont val="Fira Sans Condensed"/>
        <color theme="1"/>
        <sz val="11.0"/>
      </rPr>
      <t xml:space="preserve">" sa zakošenom ivicom. Dimenzije i broj komada po jednom modulu: 13,5x13,5x6,0cm kom 6; 27,0x13,5x6,0cm kom 4; 27,0x27,0x6,0cm kom 4; 40,5x27,0x6,0cm kom 4. Ploče slagati po modulu i šemi iz projekta.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</si>
  <si>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RIANO</t>
    </r>
    <r>
      <rPr>
        <rFont val="Fira Sans Condensed"/>
        <color theme="1"/>
        <sz val="11.0"/>
      </rPr>
      <t xml:space="preserve">" sa zakošenom ivicom. Dimenzije i broj komada po jednom modulu: 7,0x14,0x6,0cm kom 11; 14,0x14,0x6,0cm kom 20; 21,0x14,0x6,0cm kom 17. Ploče slagati po modulu i šemi iz projekta.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</si>
  <si>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COLOSEUM</t>
    </r>
    <r>
      <rPr>
        <rFont val="Fira Sans Condensed"/>
        <color theme="1"/>
        <sz val="11.0"/>
      </rPr>
      <t xml:space="preserve">" sa ravnom / bočno reljefnom ivicom. Dimenzije i broj komada po jednom modulu: 7,2x14,4x6,0cm kom 3; 7,2x21,6x6,0cm kom 4; 14,4x14,4x6,0cm kom 6; 21,6x21,6x6,0cm kom 5; 21.6x14,4x6,0 cm kom 7; 28,8x14,4x6,0 cm kom 3; 28,8x21,6x6,0cm kom 2.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</si>
  <si>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LINEA</t>
    </r>
    <r>
      <rPr>
        <rFont val="Fira Sans Condensed"/>
        <color theme="1"/>
        <sz val="11.0"/>
      </rPr>
      <t xml:space="preserve">" sa ravnom ivicom. Dimenzije i broj komada po jednom modulu: 63,0x11,5x8,0cm kom 2; 54,0x11,5x8,0cm kom 3; 42,0x11,5x8,0cm kom 1; 21,0x11,5x8,0cm kom 1; 48,0x16,5x8,0cm kom 2; 39,0x16,5x8,0cm kom 2; 30,0x16,5x8,0cm kom 2.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</si>
  <si>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AMBIENT LINE</t>
    </r>
    <r>
      <rPr>
        <rFont val="Fira Sans Condensed"/>
        <color theme="1"/>
        <sz val="11.0"/>
      </rPr>
      <t xml:space="preserve">" sa ravnom ivicom. Dimenzije i broj komada po jednom modulu: 80,0x20,0x6,0 cm kom 5.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</si>
  <si>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KANN</t>
    </r>
    <r>
      <rPr>
        <rFont val="Fira Sans Condensed"/>
        <color theme="1"/>
        <sz val="11.0"/>
      </rPr>
      <t xml:space="preserve">" sa zakošenom ivicom. Dimenzije i broj komada po jednom modulu: 60,0x30,0x8,0 cm kom 4.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</si>
  <si>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CASTRO</t>
    </r>
    <r>
      <rPr>
        <rFont val="Fira Sans Condensed"/>
        <color theme="1"/>
        <sz val="11.0"/>
      </rPr>
      <t xml:space="preserve">" sa zakošenom ivicom. Dimenzije i broj komada po jednom modulu: 90,0x30,0x8,0 cm kom 10.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</si>
  <si>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HOLAND</t>
    </r>
    <r>
      <rPr>
        <rFont val="Fira Sans Condensed"/>
        <color theme="1"/>
        <sz val="11.0"/>
      </rPr>
      <t xml:space="preserve">" sa zakošenom ivicom. Dimenzije i broj komada po jednom modulu: 10,0x10,0x6,0 cm kom 88; 20,0x10,0x6,0 cm kom 48; 20,0x20,0x6,0cm kom 24.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</si>
  <si>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HOLAND</t>
    </r>
    <r>
      <rPr>
        <rFont val="Fira Sans Condensed"/>
        <color theme="1"/>
        <sz val="11.0"/>
      </rPr>
      <t xml:space="preserve">" sa zakošenom ivicom. Dimenzije i broj komada po jednom modulu: 10,0x10,0x8,0 cm kom 88; 20,0x10,0x8,0 cm kom 48; 20,0x20,0x8,0cm kom 24.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</si>
  <si>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ROYAL</t>
    </r>
    <r>
      <rPr>
        <rFont val="Fira Sans Condensed"/>
        <color theme="1"/>
        <sz val="11.0"/>
      </rPr>
      <t xml:space="preserve">" sa zakošenom ivicom. Dimenzije i broj komada po jednom modulu: 30,0x30,0x6,0 cm kom 18.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</si>
  <si>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ROYAL</t>
    </r>
    <r>
      <rPr>
        <rFont val="Fira Sans Condensed"/>
        <color theme="1"/>
        <sz val="11.0"/>
      </rPr>
      <t xml:space="preserve">" sa zakošenom ivicom. Dimenzije i broj komada po jednom modulu: 30,0x30,0x8,0 cm kom 18.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</si>
  <si>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DOMINO</t>
    </r>
    <r>
      <rPr>
        <rFont val="Fira Sans Condensed"/>
        <color theme="1"/>
        <sz val="11.0"/>
      </rPr>
      <t xml:space="preserve">" sa oborenom ivicom. Dimenzije i broj komada po jednom modulu: 40,0x20,0x6,0cm kom 12.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</si>
  <si>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DOMINO</t>
    </r>
    <r>
      <rPr>
        <rFont val="Fira Sans Condensed"/>
        <color theme="1"/>
        <sz val="11.0"/>
      </rPr>
      <t xml:space="preserve">" sa oborenom ivicom. Dimenzije i broj komada po jednom modulu: 40,0x20,0x8,0cm kom 12.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</si>
  <si>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QUEEN</t>
    </r>
    <r>
      <rPr>
        <rFont val="Fira Sans Condensed"/>
        <color theme="1"/>
        <sz val="11.0"/>
      </rPr>
      <t xml:space="preserve">" sa zakošenom ivicom. Dimenzije i broj komada po jednom modulu: 30,0x20,0x6,0cm kom 16.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</si>
  <si>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KING</t>
    </r>
    <r>
      <rPr>
        <rFont val="Fira Sans Condensed"/>
        <color theme="1"/>
        <sz val="11.0"/>
      </rPr>
      <t xml:space="preserve">" sa zakošenom ivicom. Dimenzije i broj komada po jednom modulu: 40,0x40,0x6,0cm kom 6.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</si>
  <si>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d=5cm na pešačkim stazama, ulazima ispred objekata, platoima i ostalim pešačkim površinama, oko objekata. Ploče tipa: "</t>
    </r>
    <r>
      <rPr>
        <rFont val="Fira Sans Condensed"/>
        <b/>
        <color theme="1"/>
        <sz val="11.0"/>
      </rPr>
      <t>BRICK</t>
    </r>
    <r>
      <rPr>
        <rFont val="Fira Sans Condensed"/>
        <color theme="1"/>
        <sz val="11.0"/>
      </rPr>
      <t xml:space="preserve">" sa ravnom ivicom. Dimenzije i broj komada po jednom modulu: 24,0x11,5x5,0cm kom 35.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</si>
  <si>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BEHATON (DUPLO T)</t>
    </r>
    <r>
      <rPr>
        <rFont val="Fira Sans Condensed"/>
        <color theme="1"/>
        <sz val="11.0"/>
      </rPr>
      <t xml:space="preserve">" sa zakošenom ivicom. Dimenzije i broj komada po jednom modulu: 20,0x16,5x6,0cm kom 30.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</si>
  <si>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BEHATON (DUPLO T)</t>
    </r>
    <r>
      <rPr>
        <rFont val="Fira Sans Condensed"/>
        <color theme="1"/>
        <sz val="11.0"/>
      </rPr>
      <t xml:space="preserve">" sa zakošenom ivicom. Dimenzije i broj komada po jednom modulu: 20,0x16,5x8,0cm kom 30.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</si>
  <si>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d=10cm na pešačkim stazama, ulazima ispred objekata, platoima i ostalim pešačkim površinama, oko objekata. Ploče tipa: "</t>
    </r>
    <r>
      <rPr>
        <rFont val="Fira Sans Condensed"/>
        <b/>
        <color theme="1"/>
        <sz val="11.0"/>
      </rPr>
      <t>BEHATON (DUPLO T)</t>
    </r>
    <r>
      <rPr>
        <rFont val="Fira Sans Condensed"/>
        <color theme="1"/>
        <sz val="11.0"/>
      </rPr>
      <t xml:space="preserve">" sa zakošenom ivicom. Dimenzije i broj komada po jednom modulu: 20,0x16,5x10,0cm kom 30.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</si>
  <si>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HEXAGON</t>
    </r>
    <r>
      <rPr>
        <rFont val="Fira Sans Condensed"/>
        <color theme="1"/>
        <sz val="11.0"/>
      </rPr>
      <t xml:space="preserve">" sa zakošenom ivicom. Dimenzije i broj komada po jednom modulu: duzina jedne stranice 10cm, debljina 6cm, kom 4.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</si>
  <si>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HEXAGON</t>
    </r>
    <r>
      <rPr>
        <rFont val="Fira Sans Condensed"/>
        <color theme="1"/>
        <sz val="11.0"/>
      </rPr>
      <t xml:space="preserve">" sa zakošenom ivicom. Dimenzije i broj komada po jednom modulu: duzina jedne stranice 10cm, debljina 8cm, kom 4.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</si>
  <si>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DOMINO GRASS</t>
    </r>
    <r>
      <rPr>
        <rFont val="Fira Sans Condensed"/>
        <color theme="1"/>
        <sz val="11.0"/>
      </rPr>
      <t xml:space="preserve">" sa oborenom ivicom. Dimenzije i broj komada po jednom modulu:40,0x20,0(17+3)x8,0cm kom 12.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</si>
  <si>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d=10cm na pešačkim stazama, ulazima ispred objekata, platoima i ostalim pešačkim površinama, oko objekata. Ploče tipa: "</t>
    </r>
    <r>
      <rPr>
        <rFont val="Fira Sans Condensed"/>
        <b/>
        <color theme="1"/>
        <sz val="11.0"/>
      </rPr>
      <t>RASTER</t>
    </r>
    <r>
      <rPr>
        <rFont val="Fira Sans Condensed"/>
        <color theme="1"/>
        <sz val="11.0"/>
      </rPr>
      <t xml:space="preserve">" sa oborenom ivicom. Dimenzije i broj komada po jednom modulu:60,0x40,0x10,0cm.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</si>
  <si>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d=10cm na pešačkim stazama, ulazima ispred objekata, platoima i ostalim pešačkim površinama, oko objekata. Ploče tipa: "</t>
    </r>
    <r>
      <rPr>
        <rFont val="Fira Sans Condensed"/>
        <b/>
        <color theme="1"/>
        <sz val="11.0"/>
      </rPr>
      <t>HOLAND HD-special</t>
    </r>
    <r>
      <rPr>
        <rFont val="Fira Sans Condensed"/>
        <color theme="1"/>
        <sz val="11.0"/>
      </rPr>
      <t xml:space="preserve">" sa ravnom ivicom i specijalnim HD distancerima. Dimenzije i broj komada po jednom modulu:20,0x20,0x10,0cm.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</si>
  <si>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d=15cm na pešačkim stazama, ulazima ispred objekata, platoima i ostalim pešačkim površinama, oko objekata. Ploče tipa: "</t>
    </r>
    <r>
      <rPr>
        <rFont val="Fira Sans Condensed"/>
        <b/>
        <color theme="1"/>
        <sz val="11.0"/>
      </rPr>
      <t>MASTER-special</t>
    </r>
    <r>
      <rPr>
        <rFont val="Fira Sans Condensed"/>
        <color theme="1"/>
        <sz val="11.0"/>
      </rPr>
      <t xml:space="preserve">" sa zakošenom ivicom. Dimenzije i broj komada po jednom modulu:35,0x35,0x15,0cm.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</si>
  <si>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KVADRO</t>
    </r>
    <r>
      <rPr>
        <rFont val="Fira Sans Condensed"/>
        <color theme="1"/>
        <sz val="11.0"/>
      </rPr>
      <t>" sa oborenom ivicom. Dimenzije i broj komada po jednom modulu:20,0x20,0x6,0cm. Ploče slagati po modulu i šemi iz projekta.
Ploče su dvoslojne vibro-presovane, tip završne obrade:</t>
    </r>
    <r>
      <rPr>
        <rFont val="Fira Sans Condensed"/>
        <color theme="1"/>
        <sz val="11.0"/>
        <u/>
      </rPr>
      <t xml:space="preserve"> 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</si>
  <si>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ARTSTONE</t>
    </r>
    <r>
      <rPr>
        <rFont val="Fira Sans Condensed"/>
        <color theme="1"/>
        <sz val="11.0"/>
      </rPr>
      <t xml:space="preserve">" sa ravnom ivicom. Dimenzije i broj komada po jednom modulu:14,0x14,0x8,0cm.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</si>
  <si>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ARTSTONE</t>
    </r>
    <r>
      <rPr>
        <rFont val="Fira Sans Condensed"/>
        <color theme="1"/>
        <sz val="11.0"/>
      </rPr>
      <t xml:space="preserve">" sa ravnom ivicom. Dimenzije i broj komada po jednom modulu:21,0x14,0x8,0cm.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</si>
  <si>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RUSTIK</t>
    </r>
    <r>
      <rPr>
        <rFont val="Fira Sans Condensed"/>
        <color theme="1"/>
        <sz val="11.0"/>
      </rPr>
      <t xml:space="preserve">" sa reljefnom ivicom. Dimenzije i broj komada po jednom modulu:12,0x12,0x8,0cm.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</si>
  <si>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RUSTIK</t>
    </r>
    <r>
      <rPr>
        <rFont val="Fira Sans Condensed"/>
        <color theme="1"/>
        <sz val="11.0"/>
      </rPr>
      <t xml:space="preserve">" sa reljefnom ivicom. Dimenzije i broj komada po jednom modulu:18,0x12,0x8,0cm.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</si>
  <si>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UNI S</t>
    </r>
    <r>
      <rPr>
        <rFont val="Fira Sans Condensed"/>
        <color theme="1"/>
        <sz val="11.0"/>
      </rPr>
      <t xml:space="preserve">" sa oborenom ivicom. Dimenzije i broj komada po jednom modulu:23,0x13,0x6,0cm.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</si>
  <si>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t>Vrsta radova - Oivičavanje</t>
  </si>
  <si>
    <r>
      <rPr>
        <rFont val="Libre Baskerville"/>
        <b/>
        <color rgb="FFFFFFFF"/>
        <sz val="11.0"/>
      </rPr>
      <t xml:space="preserve">Jedinična cena bez PDV-a </t>
    </r>
    <r>
      <rPr>
        <rFont val="Libre Baskerville"/>
        <b val="0"/>
        <color rgb="FFFFFFFF"/>
        <sz val="11.0"/>
      </rPr>
      <t>(nabavka, transport ploča, ruke, beton MB 20)</t>
    </r>
  </si>
  <si>
    <r>
      <rPr>
        <rFont val="Fira Sans Condensed"/>
        <color theme="1"/>
        <sz val="11.0"/>
      </rPr>
      <t>Nabavka, transport i ugradnja prefabrikovanih betonskih elemenata - vibro-presovanih sivih</t>
    </r>
    <r>
      <rPr>
        <rFont val="Fira Sans Condensed"/>
        <b/>
        <color theme="1"/>
        <sz val="11.0"/>
      </rPr>
      <t xml:space="preserve"> ivičnjaka 7/20 dužine oko 80cm</t>
    </r>
    <r>
      <rPr>
        <rFont val="Fira Sans Condensed"/>
        <color theme="1"/>
        <sz val="11.0"/>
      </rPr>
      <t xml:space="preserve"> u betonskoj podlozi MB20. Ivičnjaci su dvoslojni vibro-presovani,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Proizvod mora da odgovara zahtevima standarda SRPS EN1338/1339/1340, svi proizvodi moraju posedovati tehnički list i atest koji je neophodno dostaviti za svaki model i boju završne obrade.
Radovi se sastoje od polaganja ivičnjaka, zajedno sa betonskom podlogom, fugovanjem spojnica prema detalju iz projekta, nabavkom i dopremom svog potrebnog materijala. Obračun po m1 položenog ivičnjaka.</t>
    </r>
  </si>
  <si>
    <t>m¹</t>
  </si>
  <si>
    <r>
      <rPr>
        <rFont val="Fira Sans Condensed"/>
        <color theme="1"/>
        <sz val="11.0"/>
      </rPr>
      <t>Nabavka, transport i ugradnja prefabrikovanih betonskih elemenata - vibro-presovanih sivih</t>
    </r>
    <r>
      <rPr>
        <rFont val="Fira Sans Condensed"/>
        <b/>
        <color theme="1"/>
        <sz val="11.0"/>
      </rPr>
      <t xml:space="preserve"> ivičnjaka 18/12 dužine oko 80cm</t>
    </r>
    <r>
      <rPr>
        <rFont val="Fira Sans Condensed"/>
        <color theme="1"/>
        <sz val="11.0"/>
      </rPr>
      <t xml:space="preserve"> u betonskoj podlozi MB20. Ivičnjaci su dvoslojni vibro-presovani,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Proizvod mora da odgovara zahtevima standarda SRPS EN1338/1339/1340, svi proizvodi moraju posedovati tehnički list i atest koji je neophodno dostaviti za svaki model i boju završne obrade.
Radovi se sastoje od polaganja ivičnjaka, zajedno sa betonskom podlogom, fugovanjem spojnica prema detalju iz projekta, nabavkom i dopremom svog potrebnog materijala. Obračun po m1 položenog ivičnjaka.</t>
    </r>
  </si>
  <si>
    <r>
      <rPr>
        <rFont val="Fira Sans Condensed"/>
        <color theme="1"/>
        <sz val="11.0"/>
      </rPr>
      <t>Nabavka, transport i ugradnja prefabrikovanih betonskih elemenata - vibro-presovanih sivih</t>
    </r>
    <r>
      <rPr>
        <rFont val="Fira Sans Condensed"/>
        <b/>
        <color theme="1"/>
        <sz val="11.0"/>
      </rPr>
      <t xml:space="preserve"> ivičnjaka 18/24 dužine oko 80cm</t>
    </r>
    <r>
      <rPr>
        <rFont val="Fira Sans Condensed"/>
        <color theme="1"/>
        <sz val="11.0"/>
      </rPr>
      <t xml:space="preserve"> u betonskoj podlozi MB20. Ivičnjaci su dvoslojni vibro-presovani,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Proizvod mora da odgovara zahtevima standarda SRPS EN1338/1339/1340, svi proizvodi moraju posedovati tehnički list i atest koji je neophodno dostaviti za svaki model i boju završne obrade.
Radovi se sastoje od polaganja ivičnjaka, zajedno sa betonskom podlogom, fugovanjem spojnica prema detalju iz projekta, nabavkom i dopremom svog potrebnog materijala. Obračun po m1 položenog ivičnjaka.</t>
    </r>
  </si>
  <si>
    <r>
      <rPr>
        <rFont val="Fira Sans Condensed"/>
        <color theme="1"/>
        <sz val="11.0"/>
      </rPr>
      <t xml:space="preserve">Nabavka, transport i montaža behaton ploča </t>
    </r>
    <r>
      <rPr>
        <rFont val="Fira Sans Condensed"/>
        <i/>
        <color rgb="FFCCCCCC"/>
        <sz val="11.0"/>
      </rPr>
      <t>d=8/6cm</t>
    </r>
    <r>
      <rPr>
        <rFont val="Fira Sans Condensed"/>
        <color theme="1"/>
        <sz val="11.0"/>
      </rPr>
      <t xml:space="preserve"> bordure </t>
    </r>
    <r>
      <rPr>
        <rFont val="Fira Sans Condensed"/>
        <i/>
        <color rgb="FFCCCCCC"/>
        <sz val="11.0"/>
      </rPr>
      <t>na celokupnoj površini partera/uz pešačke staze/ za obeležavanje parking mesta</t>
    </r>
    <r>
      <rPr>
        <rFont val="Fira Sans Condensed"/>
        <color theme="1"/>
        <sz val="11.0"/>
      </rPr>
      <t xml:space="preserve"> u skladu sa šemom popločavanja. Ploče tipa: </t>
    </r>
    <r>
      <rPr>
        <rFont val="Fira Sans Condensed"/>
        <i/>
        <color rgb="FFCCCCCC"/>
        <sz val="11.0"/>
      </rPr>
      <t>"DOMINO" sa oborenom ivicom</t>
    </r>
    <r>
      <rPr>
        <rFont val="Fira Sans Condensed"/>
        <color theme="1"/>
        <sz val="11.0"/>
      </rPr>
      <t xml:space="preserve">. Dimenzije i broj komada po jednom modulu: </t>
    </r>
    <r>
      <rPr>
        <rFont val="Fira Sans Condensed"/>
        <i/>
        <color rgb="FFCCCCCC"/>
        <sz val="11.0"/>
      </rPr>
      <t>40,0x20,0x8,0cm kom 12</t>
    </r>
    <r>
      <rPr>
        <rFont val="Fira Sans Condensed"/>
        <color theme="1"/>
        <sz val="11.0"/>
      </rPr>
      <t xml:space="preserve">. Ploče slagati po modulu i šemi iz projekta.
Ploče su dvoslojne vibro-presovane, tip završne obrade: </t>
    </r>
    <r>
      <rPr>
        <rFont val="Fira Sans Condensed"/>
        <color theme="1"/>
        <sz val="11.0"/>
        <u/>
      </rPr>
      <t>kvarc jednobojne</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u sloju cementnog maltera minimalne debljine 6cm,  fugovanje spojnica prema detalju iz projekta.
Obračun po m² popločane površine po opisu.</t>
    </r>
  </si>
  <si>
    <t>* menjati model i lokacije ugradnje, kao i cenu na osnovu modela koji se koristi</t>
  </si>
  <si>
    <t>Vrsta radova - Ugradnja stepenišnih blokova</t>
  </si>
  <si>
    <r>
      <rPr>
        <rFont val="Libre Baskerville"/>
        <b/>
        <color rgb="FFFFFFFF"/>
        <sz val="11.0"/>
      </rPr>
      <t xml:space="preserve">Jedinična cena bez PDV-a </t>
    </r>
    <r>
      <rPr>
        <rFont val="Libre Baskerville"/>
        <b val="0"/>
        <color rgb="FFFFFFFF"/>
        <sz val="11.0"/>
      </rPr>
      <t>(nabavka, transport ploča, ruke)</t>
    </r>
  </si>
  <si>
    <t>suvo polaganje</t>
  </si>
  <si>
    <r>
      <rPr>
        <rFont val="Fira Sans Condensed"/>
        <color rgb="FF000000"/>
        <sz val="11.0"/>
      </rPr>
      <t xml:space="preserve">Nabavka, transport i ugradnja suvim polaganjem dvoslojnih vibropresovanih stepenišnih elemenata širine gazišta 35cm, visine stepenika 17,5cm i dužine 75cm, završne obrade </t>
    </r>
    <r>
      <rPr>
        <rFont val="Fira Sans Condensed"/>
        <color rgb="FF000000"/>
        <sz val="11.0"/>
        <u/>
      </rPr>
      <t>kvarc jednobojna</t>
    </r>
    <r>
      <rPr>
        <rFont val="Fira Sans Condensed"/>
        <color rgb="FF000000"/>
        <sz val="11.0"/>
      </rPr>
      <t xml:space="preserve"> u boji po izboru projektanta proizvođač Arhibet ili materijal identičnih tehničkih karakteristika. Završni sloj se tretira sredstvom za smanjenje hidroskopnosti. Proizvod mora da odgovara zahtevima standarda SRPS EN1338/1339, mora posedovati tehnički list, atest koji je neophodno dostaviti za svaki model. Radovi se sastoje od polaganja stepenika u sloj za polaganje-rečni separisani agregat (0-4 mm / 4-8 mm) ili agregat od drobljenog kamena granulacije (2-4 mm / 4-8 mm) na prethodno pripremljene tampon slojeve. Izbor materijala zavisi od dostupnosti na lokaciji ugradnje. 
Podrazumevaju ugradnju, nabavku i dopremu potrebnog materijala-blok stepenika i rizle za polaganje. Obračun po metru dužnom položenog stepenika na prethodno pripremljen teren-na tampon sloju od drobljenog kamena 0-31,5mm u debljini 10-20cm. Fugovanje spojnica prema detalju iz projekta.</t>
    </r>
  </si>
  <si>
    <t>polaganje u lepak</t>
  </si>
  <si>
    <r>
      <rPr>
        <rFont val="Fira Sans Condensed"/>
        <color rgb="FF000000"/>
        <sz val="11.0"/>
      </rPr>
      <t xml:space="preserve">Nabavka, transport i ugradnja na drenažnom betonu dvoslojnih vibropresovanih stepenišnih elemenata širine gazišta 35cm, visine stepenika 17,5cm i dužine 75cm, završne obrade </t>
    </r>
    <r>
      <rPr>
        <rFont val="Fira Sans Condensed"/>
        <color rgb="FF000000"/>
        <sz val="11.0"/>
        <u/>
      </rPr>
      <t>kvarc jednobojna</t>
    </r>
    <r>
      <rPr>
        <rFont val="Fira Sans Condensed"/>
        <color rgb="FF000000"/>
        <sz val="11.0"/>
      </rPr>
      <t xml:space="preserve"> u boji po izboru projektanta proizvođač Arhibet ili materijal identičnih tehničkih karakteristika. Završni sloj se tretira sredstvom za smanjenje hidroskopnosti. Proizvod mora da odgovara zahtevima standarda SRPS EN1338/1339, mora posedovati tehnički list i atest koji je neophodno dostaviti za svaki model.
Radovi se sastoje od polaganja stepenika na prethodnom pripremljenom drenažnom betonu sledećih karakteristika: pritisne čvrstoće (28 d) ≥ 20 Mpa, čvrstoća pri savijanju (28 d)≥ 3 Mpa, razreda konzistencije F2, granulacije 2 - 8 mm u debljini 20cm. Pozicija podrazumeva nabavku, dopremu i ugradnju blok stepenika. Drenažni beton, lepak i masa za fugovanje je predmet druge pozicije. Nakon ugradnje drenažnog betona, potrebno je voditi računa o lepljenju pojedinačnih stepenika. Lepak se nanosi na poleđinu stepenika odgovarajućom nazubljenom gletericom do debljine 2cm i polaže u posteljicu od maltera. Fugne moraju da ostanu propusne. Lepak je beli, fleksibilni, na bazi cementa sa veoma smanjenim klizanjem, otporan na smrzavanje, deformabilan ili proizvodom istih tehničkih karakteristika. Obračun lepka je po m2 površine stepenika. Izbor materijala zavisi od dostupnosti na lokaciji ugradnje. 
Obračun po metru dužnom položenog stepenika. Fugovanje spojnica prema detalju iz projekta.</t>
    </r>
  </si>
  <si>
    <t>Vrsta radova - Betonski elementi za odvodnjavanje</t>
  </si>
  <si>
    <r>
      <rPr>
        <rFont val="Libre Baskerville"/>
        <b/>
        <color rgb="FFFFFFFF"/>
        <sz val="11.0"/>
      </rPr>
      <t xml:space="preserve">Jedinična cena bez PDV-a </t>
    </r>
    <r>
      <rPr>
        <rFont val="Libre Baskerville"/>
        <b val="0"/>
        <color rgb="FFFFFFFF"/>
        <sz val="11.0"/>
      </rPr>
      <t>(nabavka, transport ploča, ruke, beton MB 20)</t>
    </r>
  </si>
  <si>
    <t>Rigola 1</t>
  </si>
  <si>
    <r>
      <rPr>
        <rFont val="Fira Sans Condensed"/>
        <color theme="1"/>
        <sz val="11.0"/>
      </rPr>
      <t xml:space="preserve">Nabavka, transport i ugradnja livenih betonskih </t>
    </r>
    <r>
      <rPr>
        <rFont val="Fira Sans Condensed"/>
        <b/>
        <color theme="1"/>
        <sz val="11.0"/>
      </rPr>
      <t>rigola</t>
    </r>
    <r>
      <rPr>
        <rFont val="Fira Sans Condensed"/>
        <color theme="1"/>
        <sz val="11.0"/>
      </rPr>
      <t xml:space="preserve"> za sakupljanje i kanalisanje atmosferske vode. Dimenzije i broj komada po jednom modulu: </t>
    </r>
    <r>
      <rPr>
        <rFont val="Fira Sans Condensed"/>
        <b/>
        <color theme="1"/>
        <sz val="11.0"/>
      </rPr>
      <t>16x25x6cm</t>
    </r>
    <r>
      <rPr>
        <rFont val="Fira Sans Condensed"/>
        <color theme="1"/>
        <sz val="11.0"/>
      </rPr>
      <t xml:space="preserve">, m¹/kom 4, zakošenih ivica, završne obrade </t>
    </r>
    <r>
      <rPr>
        <rFont val="Fira Sans Condensed"/>
        <color theme="1"/>
        <sz val="11.0"/>
        <u/>
      </rPr>
      <t>kvarc jednobojna</t>
    </r>
    <r>
      <rPr>
        <rFont val="Fira Sans Condensed"/>
        <color theme="1"/>
        <sz val="11.0"/>
      </rPr>
      <t xml:space="preserve"> sive, proizvođač Arhibet ili materijal identičnih tehničkih karakteristika. Završni sloj se tretira sredstvom za smanjenje hidroskopnosti. 
 Svi materijali moraju posedovati ateste i zadovoljavati uslove kvaliteta po standardu SRPS:EN 1338/1339/1340 koje je neophodno dostaviti.Radovi se sastoje od polaganja rigole, zajedno sa betonskom podlogom, fugovanjem spojnica prema detalju iz projekta, nabavkom i dopremom svog potrebnog materijala. Obračun po m1 položene rigole.</t>
    </r>
  </si>
  <si>
    <t>Rigola 2</t>
  </si>
  <si>
    <r>
      <rPr>
        <rFont val="Fira Sans Condensed"/>
        <color theme="1"/>
        <sz val="11.0"/>
      </rPr>
      <t xml:space="preserve">Nabavka, transport i ugradnja livenih betonskih </t>
    </r>
    <r>
      <rPr>
        <rFont val="Fira Sans Condensed"/>
        <b/>
        <color theme="1"/>
        <sz val="11.0"/>
      </rPr>
      <t>rigola</t>
    </r>
    <r>
      <rPr>
        <rFont val="Fira Sans Condensed"/>
        <color theme="1"/>
        <sz val="11.0"/>
      </rPr>
      <t xml:space="preserve"> za sakupljanje i kanalisanje atmosferske vode. Dimenzije i broj komada po jednom modulu: </t>
    </r>
    <r>
      <rPr>
        <rFont val="Fira Sans Condensed"/>
        <b/>
        <color theme="1"/>
        <sz val="11.0"/>
      </rPr>
      <t>25x35x8cm</t>
    </r>
    <r>
      <rPr>
        <rFont val="Fira Sans Condensed"/>
        <color theme="1"/>
        <sz val="11.0"/>
      </rPr>
      <t xml:space="preserve">, m¹/kom 4, zakošenih ivica, završne obrade </t>
    </r>
    <r>
      <rPr>
        <rFont val="Fira Sans Condensed"/>
        <color theme="1"/>
        <sz val="11.0"/>
        <u/>
      </rPr>
      <t>kvarc jednobojna</t>
    </r>
    <r>
      <rPr>
        <rFont val="Fira Sans Condensed"/>
        <color theme="1"/>
        <sz val="11.0"/>
      </rPr>
      <t xml:space="preserve"> sive, proizvođač Arhibet ili materijal identičnih tehničkih karakteristika. Završni sloj se tretira sredstvom za smanjenje hidroskopnosti. 
 Svi materijali moraju posedovati ateste i zadovoljavati uslove kvaliteta po standardu SRPS:EN 1338/1339/1340 koje je neophodno dostaviti.Radovi se sastoje od polaganja rigole, zajedno sa betonskom podlogom, fugovanjem spojnica prema detalju iz projekta, nabavkom i dopremom svog potrebnog materijala. Obračun po m1 položene rigole.</t>
    </r>
  </si>
  <si>
    <t>Rigola 3</t>
  </si>
  <si>
    <r>
      <rPr>
        <rFont val="Fira Sans Condensed"/>
        <color theme="1"/>
        <sz val="11.0"/>
      </rPr>
      <t>Nabavka, transport i ugradnja livenih betonskih</t>
    </r>
    <r>
      <rPr>
        <rFont val="Fira Sans Condensed"/>
        <b/>
        <color theme="1"/>
        <sz val="11.0"/>
      </rPr>
      <t xml:space="preserve"> rigola </t>
    </r>
    <r>
      <rPr>
        <rFont val="Fira Sans Condensed"/>
        <color theme="1"/>
        <sz val="11.0"/>
      </rPr>
      <t xml:space="preserve">za sakupljanje i kanalisanje atmosferske vode. Dimenzije i broj komada po jednom modulu: </t>
    </r>
    <r>
      <rPr>
        <rFont val="Fira Sans Condensed"/>
        <b/>
        <color theme="1"/>
        <sz val="11.0"/>
      </rPr>
      <t>40x40x11cm</t>
    </r>
    <r>
      <rPr>
        <rFont val="Fira Sans Condensed"/>
        <color theme="1"/>
        <sz val="11.0"/>
      </rPr>
      <t xml:space="preserve">, m¹/kom 4, zakošenih ivica, završne obrade </t>
    </r>
    <r>
      <rPr>
        <rFont val="Fira Sans Condensed"/>
        <color theme="1"/>
        <sz val="11.0"/>
        <u/>
      </rPr>
      <t>kvarc jednobojna</t>
    </r>
    <r>
      <rPr>
        <rFont val="Fira Sans Condensed"/>
        <color theme="1"/>
        <sz val="11.0"/>
      </rPr>
      <t xml:space="preserve"> sive, proizvođač Arhibet ili materijal identičnih tehničkih karakteristika. Završni sloj se tretira sredstvom za smanjenje hidroskopnosti. 
 Svi materijali moraju posedovati ateste i zadovoljavati uslove kvaliteta po standardu SRPS:EN 1338/1339/1340 koje je neophodno dostaviti.Radovi se sastoje od polaganja rigole, zajedno sa betonskom podlogom, fugovanjem spojnica prema detalju iz projekta, nabavkom i dopremom svog potrebnog materijala. Obračun po m1 položene rigole.</t>
    </r>
  </si>
  <si>
    <t>Kanaleta 1</t>
  </si>
  <si>
    <r>
      <rPr>
        <rFont val="Fira Sans Condensed"/>
        <color theme="1"/>
        <sz val="11.0"/>
      </rPr>
      <t xml:space="preserve">Nabavka, transport i ugradnja livenih betonskih </t>
    </r>
    <r>
      <rPr>
        <rFont val="Fira Sans Condensed"/>
        <b/>
        <color theme="1"/>
        <sz val="11.0"/>
      </rPr>
      <t xml:space="preserve">kanaleta </t>
    </r>
    <r>
      <rPr>
        <rFont val="Fira Sans Condensed"/>
        <color theme="1"/>
        <sz val="11.0"/>
      </rPr>
      <t xml:space="preserve">za sakupljanje i kanalisanje atmosferske vode. Dimenzije i broj komada po jednom modulu: </t>
    </r>
    <r>
      <rPr>
        <rFont val="Fira Sans Condensed"/>
        <b/>
        <color theme="1"/>
        <sz val="11.0"/>
      </rPr>
      <t>50x50x20cm</t>
    </r>
    <r>
      <rPr>
        <rFont val="Fira Sans Condensed"/>
        <color theme="1"/>
        <sz val="11.0"/>
      </rPr>
      <t xml:space="preserve">, m¹/kom 16, završne obrade </t>
    </r>
    <r>
      <rPr>
        <rFont val="Fira Sans Condensed"/>
        <color theme="1"/>
        <sz val="11.0"/>
        <u/>
      </rPr>
      <t>kvarc jednobojna</t>
    </r>
    <r>
      <rPr>
        <rFont val="Fira Sans Condensed"/>
        <color theme="1"/>
        <sz val="11.0"/>
      </rPr>
      <t xml:space="preserve"> sive, proizvođač Arhibet ili materijal identičnih tehničkih karakteristika. Završni sloj se tretira sredstvom za smanjenje hidroskopnosti. 
 Svi materijali moraju posedovati ateste i zadovoljavati uslove kvaliteta po standardu SRPS:EN 1338/1339/1340 koje je neophodno dostaviti.Radovi se sastoje od polaganja kanalete, zajedno sa betonskom podlogom, fugovanjem spojnica prema detalju iz projekta, nabavkom i dopremom svog potrebnog materijala. Obračun po m1 položene kanalete.</t>
    </r>
  </si>
  <si>
    <t>Kanaleta 2</t>
  </si>
  <si>
    <r>
      <rPr>
        <rFont val="Fira Sans Condensed"/>
        <color theme="1"/>
        <sz val="11.0"/>
      </rPr>
      <t xml:space="preserve">Nabavka, transport i ugradnja livenih betonskih </t>
    </r>
    <r>
      <rPr>
        <rFont val="Fira Sans Condensed"/>
        <b/>
        <color theme="1"/>
        <sz val="11.0"/>
      </rPr>
      <t>kanaleta sa zubom</t>
    </r>
    <r>
      <rPr>
        <rFont val="Fira Sans Condensed"/>
        <color theme="1"/>
        <sz val="11.0"/>
      </rPr>
      <t xml:space="preserve"> za sakupljanje i kanalisanje atmosferske vode. Dimenzije i broj komada po jednom modulu: </t>
    </r>
    <r>
      <rPr>
        <rFont val="Fira Sans Condensed"/>
        <b/>
        <color theme="1"/>
        <sz val="11.0"/>
      </rPr>
      <t>60x55x(22+5)cm</t>
    </r>
    <r>
      <rPr>
        <rFont val="Fira Sans Condensed"/>
        <color theme="1"/>
        <sz val="11.0"/>
      </rPr>
      <t xml:space="preserve">, m¹/kom 24, završne obrade </t>
    </r>
    <r>
      <rPr>
        <rFont val="Fira Sans Condensed"/>
        <color theme="1"/>
        <sz val="11.0"/>
        <u/>
      </rPr>
      <t>kvarc jednobojna</t>
    </r>
    <r>
      <rPr>
        <rFont val="Fira Sans Condensed"/>
        <color theme="1"/>
        <sz val="11.0"/>
      </rPr>
      <t xml:space="preserve"> sive, proizvođač Arhibet ili materijal identičnih tehničkih karakteristika. Završni sloj se tretira sredstvom za smanjenje hidroskopnosti. 
 Svi materijali moraju posedovati ateste i zadovoljavati uslove kvaliteta po standardu SRPS:EN 1338/1339/1340 koje je neophodno dostaviti.Radovi se sastoje od polaganja kanalete, zajedno sa betonskom podlogom, fugovanjem spojnica prema detalju iz projekta, nabavkom i dopremom svog potrebnog materijala. Obračun po m1 položene kanalete.</t>
    </r>
  </si>
  <si>
    <t>Na kraju tabele ukupna cena</t>
  </si>
  <si>
    <t>Ukupna cena bez PDV-a</t>
  </si>
  <si>
    <t xml:space="preserve">funkcija za sabiranje određenih ćelija
=F1+F2+F3+F4+F7+F9+.... </t>
  </si>
  <si>
    <r>
      <rPr>
        <rFont val="&quot;Fira Sans Condensed&quot;"/>
        <color theme="1"/>
        <sz val="11.0"/>
      </rPr>
      <t xml:space="preserve">* na izračunate količine iz Autocad programa, dodati 10% koja će projektantski pokriti količinu za rastur
* u okviru cene pozicije kalkulisan je: </t>
    </r>
    <r>
      <rPr>
        <rFont val="&quot;Fira Sans Condensed&quot;"/>
        <b/>
        <color theme="1"/>
        <sz val="11.0"/>
      </rPr>
      <t>transport behatona/rigole ili sl. od Sopota do Beograda, obratiti pažnju na lokaciju istovara i povećati cenu shodno lokaciji istovara; cena behatona; ruke majstora; nabavka rizle; nabavka kvarcnog peska</t>
    </r>
    <r>
      <rPr>
        <rFont val="&quot;Fira Sans Condensed&quot;"/>
        <color theme="1"/>
        <sz val="11.0"/>
      </rPr>
      <t xml:space="preserve">
* kalkulacija predmerskih pozicija je zaključna na dan 01.09.2023. i potrebna je blagovremena provera cena svih materijala iz pozicije na tržištu</t>
    </r>
  </si>
  <si>
    <r>
      <rPr>
        <rFont val="Libre Baskerville"/>
        <color rgb="FF000000"/>
        <sz val="12.0"/>
      </rPr>
      <t xml:space="preserve">Tip završne obrade - </t>
    </r>
    <r>
      <rPr>
        <rFont val="Libre Baskerville"/>
        <b/>
        <color rgb="FF000000"/>
        <sz val="12.0"/>
      </rPr>
      <t>kolormix</t>
    </r>
  </si>
  <si>
    <r>
      <rPr>
        <rFont val="Libre Baskerville"/>
        <b/>
        <color rgb="FFFFFFFF"/>
        <sz val="11.0"/>
      </rPr>
      <t>Jedinična cena bez PDV-a</t>
    </r>
    <r>
      <rPr>
        <rFont val="Libre Baskerville"/>
        <b val="0"/>
        <color rgb="FFFFFFFF"/>
        <sz val="11.0"/>
      </rPr>
      <t xml:space="preserve"> (nabavka, transport ploča, ruke, rizla 4-8mm, kvarcni pesak)</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</si>
  <si>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LINEA ART</t>
    </r>
    <r>
      <rPr>
        <rFont val="Fira Sans Condensed"/>
        <color theme="1"/>
        <sz val="11.0"/>
      </rPr>
      <t xml:space="preserve">" sa zakošenom ivicom. Dimenzije i broj komada po jednom modulu: 30,0x12,5x8,0cm kom 4; 40,0x12,5x8,0cm kom 4; 50,0x12,5x8,0cm kom 4; 30,0x16,7x8,0cm kom 2; 40,0x16,7x8,0cm kom 2; 50,0x16,7x8,0cm kom 2.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</si>
  <si>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KOMBO MAX</t>
    </r>
    <r>
      <rPr>
        <rFont val="Fira Sans Condensed"/>
        <color theme="1"/>
        <sz val="11.0"/>
      </rPr>
      <t xml:space="preserve">" sa zakošenom ivicom. Dimenzije i broj komada po jednom modulu: 13,5x13,5x6,0cm kom 6; 27,0x13,5x6,0cm kom 4; 27,0x27,0x6,0cm kom 4; 40,5x27,0x6,0cm kom 4. Ploče slagati po modulu i šemi iz projekta.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</si>
  <si>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RIANO</t>
    </r>
    <r>
      <rPr>
        <rFont val="Fira Sans Condensed"/>
        <color theme="1"/>
        <sz val="11.0"/>
      </rPr>
      <t xml:space="preserve">" sa zakošenom ivicom. Dimenzije i broj komada po jednom modulu: 7,0x14,0x6,0cm kom 11; 14,0x14,0x6,0cm kom 20; 21,0x14,0x6,0cm kom 17. Ploče slagati po modulu i šemi iz projekta.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</si>
  <si>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COLOSEUM</t>
    </r>
    <r>
      <rPr>
        <rFont val="Fira Sans Condensed"/>
        <color theme="1"/>
        <sz val="11.0"/>
      </rPr>
      <t xml:space="preserve">" sa ravnom / bočno reljefnom ivicom. Dimenzije i broj komada po jednom modulu: 7,2x14,4x6,0cm kom 3; 7,2x21,6x6,0cm kom 4; 14,4x14,4x6,0cm kom 6; 21,6x21,6x6,0cm kom 5; 21.6x14,4x6,0 cm kom 7; 28,8x14,4x6,0 cm kom 3; 28,8x21,6x6,0cm kom 2.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</si>
  <si>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LINEA</t>
    </r>
    <r>
      <rPr>
        <rFont val="Fira Sans Condensed"/>
        <color theme="1"/>
        <sz val="11.0"/>
      </rPr>
      <t xml:space="preserve">" sa ravnom ivicom. Dimenzije i broj komada po jednom modulu: 63,0x11,5x8,0cm kom 2; 54,0x11,5x8,0cm kom 3; 42,0x11,5x8,0cm kom 1; 21,0x11,5x8,0cm kom 1; 48,0x16,5x8,0cm kom 2; 39,0x16,5x8,0cm kom 2; 30,0x16,5x8,0cm kom 2.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</si>
  <si>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AMBIENT LINE</t>
    </r>
    <r>
      <rPr>
        <rFont val="Fira Sans Condensed"/>
        <color theme="1"/>
        <sz val="11.0"/>
      </rPr>
      <t xml:space="preserve">" sa ravnom ivicom. Dimenzije i broj komada po jednom modulu: 80,0x20,0x6,0 cm kom 5.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</si>
  <si>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KANN</t>
    </r>
    <r>
      <rPr>
        <rFont val="Fira Sans Condensed"/>
        <color theme="1"/>
        <sz val="11.0"/>
      </rPr>
      <t xml:space="preserve">" sa zakošenom ivicom. Dimenzije i broj komada po jednom modulu: 60,0x30,0x8,0 cm kom 4.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</si>
  <si>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CASTRO</t>
    </r>
    <r>
      <rPr>
        <rFont val="Fira Sans Condensed"/>
        <color theme="1"/>
        <sz val="11.0"/>
      </rPr>
      <t xml:space="preserve">" sa zakošenom ivicom. Dimenzije i broj komada po jednom modulu: 90,0x30,0x8,0 cm kom 10.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</si>
  <si>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HOLAND</t>
    </r>
    <r>
      <rPr>
        <rFont val="Fira Sans Condensed"/>
        <color theme="1"/>
        <sz val="11.0"/>
      </rPr>
      <t xml:space="preserve">" sa zakošenom ivicom. Dimenzije i broj komada po jednom modulu: 10,0x10,0x6,0 cm kom 88; 20,0x10,0x6,0 cm kom 48; 20,0x20,0x6,0cm kom 24.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</si>
  <si>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HOLAND</t>
    </r>
    <r>
      <rPr>
        <rFont val="Fira Sans Condensed"/>
        <color theme="1"/>
        <sz val="11.0"/>
      </rPr>
      <t xml:space="preserve">" sa zakošenom ivicom. Dimenzije i broj komada po jednom modulu: 10,0x10,0x8,0 cm kom 88; 20,0x10,0x8,0 cm kom 48; 20,0x20,0x8,0cm kom 24.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</si>
  <si>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ROYAL</t>
    </r>
    <r>
      <rPr>
        <rFont val="Fira Sans Condensed"/>
        <color theme="1"/>
        <sz val="11.0"/>
      </rPr>
      <t xml:space="preserve">" sa zakošenom ivicom. Dimenzije i broj komada po jednom modulu: 30,0x30,0x6,0 cm kom 18.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</si>
  <si>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ROYAL</t>
    </r>
    <r>
      <rPr>
        <rFont val="Fira Sans Condensed"/>
        <color theme="1"/>
        <sz val="11.0"/>
      </rPr>
      <t xml:space="preserve">" sa zakošenom ivicom. Dimenzije i broj komada po jednom modulu: 30,0x30,0x8,0 cm kom 18.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</si>
  <si>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DOMINO</t>
    </r>
    <r>
      <rPr>
        <rFont val="Fira Sans Condensed"/>
        <color theme="1"/>
        <sz val="11.0"/>
      </rPr>
      <t xml:space="preserve">" sa oborenom ivicom. Dimenzije i broj komada po jednom modulu: 40,0x20,0x6,0cm kom 12.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</si>
  <si>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DOMINO</t>
    </r>
    <r>
      <rPr>
        <rFont val="Fira Sans Condensed"/>
        <color theme="1"/>
        <sz val="11.0"/>
      </rPr>
      <t xml:space="preserve">" sa oborenom ivicom. Dimenzije i broj komada po jednom modulu: 40,0x20,0x8,0cm kom 12.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</si>
  <si>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QUEEN</t>
    </r>
    <r>
      <rPr>
        <rFont val="Fira Sans Condensed"/>
        <color theme="1"/>
        <sz val="11.0"/>
      </rPr>
      <t xml:space="preserve">" sa zakošenom ivicom. Dimenzije i broj komada po jednom modulu: 30,0x20,0x6,0cm kom 16.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</si>
  <si>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KING</t>
    </r>
    <r>
      <rPr>
        <rFont val="Fira Sans Condensed"/>
        <color theme="1"/>
        <sz val="11.0"/>
      </rPr>
      <t xml:space="preserve">" sa zakošenom ivicom. Dimenzije i broj komada po jednom modulu: 40,0x40,0x6,0cm kom 6.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</si>
  <si>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d=5cm na pešačkim stazama, ulazima ispred objekata, platoima i ostalim pešačkim površinama, oko objekata. Ploče tipa: "</t>
    </r>
    <r>
      <rPr>
        <rFont val="Fira Sans Condensed"/>
        <b/>
        <color theme="1"/>
        <sz val="11.0"/>
      </rPr>
      <t>BRICK</t>
    </r>
    <r>
      <rPr>
        <rFont val="Fira Sans Condensed"/>
        <color theme="1"/>
        <sz val="11.0"/>
      </rPr>
      <t xml:space="preserve">" sa ravnom ivicom. Dimenzije i broj komada po jednom modulu: 24,0x11,5x5,0cm kom 35.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</si>
  <si>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HEXAGON</t>
    </r>
    <r>
      <rPr>
        <rFont val="Fira Sans Condensed"/>
        <color theme="1"/>
        <sz val="11.0"/>
      </rPr>
      <t xml:space="preserve">" sa zakošenom ivicom. Dimenzije i broj komada po jednom modulu: duzina jedne stranice 10cm, debljina 6cm, kom 4.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</si>
  <si>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HEXAGON</t>
    </r>
    <r>
      <rPr>
        <rFont val="Fira Sans Condensed"/>
        <color theme="1"/>
        <sz val="11.0"/>
      </rPr>
      <t xml:space="preserve">" sa zakošenom ivicom. Dimenzije i broj komada po jednom modulu: duzina jedne stranice 10cm, debljina 8cm, kom 4.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</si>
  <si>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KVADRO</t>
    </r>
    <r>
      <rPr>
        <rFont val="Fira Sans Condensed"/>
        <color theme="1"/>
        <sz val="11.0"/>
      </rPr>
      <t>" sa oborenom ivicom. Dimenzije i broj komada po jednom modulu:20,0x20,0x6,0cm. Ploče slagati po modulu i šemi iz projekta.
Ploče su dvoslojne vibro-presovane, tip završne obrade:</t>
    </r>
    <r>
      <rPr>
        <rFont val="Fira Sans Condensed"/>
        <color theme="1"/>
        <sz val="11.0"/>
        <u/>
      </rPr>
      <t xml:space="preserve"> 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</si>
  <si>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ARTSTONE</t>
    </r>
    <r>
      <rPr>
        <rFont val="Fira Sans Condensed"/>
        <color theme="1"/>
        <sz val="11.0"/>
      </rPr>
      <t xml:space="preserve">" sa ravnom ivicom. Dimenzije i broj komada po jednom modulu:14,0x14,0x8,0cm.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</si>
  <si>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ARTSTONE</t>
    </r>
    <r>
      <rPr>
        <rFont val="Fira Sans Condensed"/>
        <color theme="1"/>
        <sz val="11.0"/>
      </rPr>
      <t xml:space="preserve">" sa ravnom ivicom. Dimenzije i broj komada po jednom modulu:21,0x14,0x8,0cm.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</si>
  <si>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RUSTIK</t>
    </r>
    <r>
      <rPr>
        <rFont val="Fira Sans Condensed"/>
        <color theme="1"/>
        <sz val="11.0"/>
      </rPr>
      <t xml:space="preserve">" sa reljefnom ivicom. Dimenzije i broj komada po jednom modulu:12,0x12,0x8,0cm.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</si>
  <si>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RUSTIK</t>
    </r>
    <r>
      <rPr>
        <rFont val="Fira Sans Condensed"/>
        <color theme="1"/>
        <sz val="11.0"/>
      </rPr>
      <t xml:space="preserve">" sa reljefnom ivicom. Dimenzije i broj komada po jednom modulu:18,0x12,0x8,0cm.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</si>
  <si>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Libre Baskerville"/>
        <b/>
        <color rgb="FFFFFFFF"/>
        <sz val="11.0"/>
      </rPr>
      <t xml:space="preserve">Jedinična cena bez PDV-a </t>
    </r>
    <r>
      <rPr>
        <rFont val="Libre Baskerville"/>
        <b val="0"/>
        <color rgb="FFFFFFFF"/>
        <sz val="11.0"/>
      </rPr>
      <t>(nabavka, transport ploča, ruke, beton MB 20)</t>
    </r>
  </si>
  <si>
    <r>
      <rPr>
        <rFont val="Fira Sans Condensed"/>
        <color theme="1"/>
        <sz val="11.0"/>
      </rPr>
      <t>Nabavka, transport i ugradnja prefabrikovanih betonskih elemenata - vibro-presovanih sivih</t>
    </r>
    <r>
      <rPr>
        <rFont val="Fira Sans Condensed"/>
        <b/>
        <color theme="1"/>
        <sz val="11.0"/>
      </rPr>
      <t xml:space="preserve"> ivičnjaka 7/20 dužine oko 80cm</t>
    </r>
    <r>
      <rPr>
        <rFont val="Fira Sans Condensed"/>
        <color theme="1"/>
        <sz val="11.0"/>
      </rPr>
      <t xml:space="preserve"> u betonskoj podlozi MB20. Ivičnjaci su dvoslojni vibro-presovani,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Proizvod mora da odgovara zahtevima standarda SRPS EN1338/1339/1340, svi proizvodi moraju posedovati tehnički list i atest koji je neophodno dostaviti za svaki model i boju završne obrade.
Radovi se sastoje od polaganja ivičnjaka, zajedno sa betonskom podlogom, fugovanjem spojnica prema detalju iz projekta, nabavkom i dopremom svog potrebnog materijala. Obračun po m1 položenog ivičnjaka.</t>
    </r>
  </si>
  <si>
    <r>
      <rPr>
        <rFont val="Fira Sans Condensed"/>
        <color theme="1"/>
        <sz val="11.0"/>
      </rPr>
      <t>Nabavka, transport i ugradnja prefabrikovanih betonskih elemenata - vibro-presovanih sivih</t>
    </r>
    <r>
      <rPr>
        <rFont val="Fira Sans Condensed"/>
        <b/>
        <color theme="1"/>
        <sz val="11.0"/>
      </rPr>
      <t xml:space="preserve"> ivičnjaka 18/12 dužine oko 80cm</t>
    </r>
    <r>
      <rPr>
        <rFont val="Fira Sans Condensed"/>
        <color theme="1"/>
        <sz val="11.0"/>
      </rPr>
      <t xml:space="preserve"> u betonskoj podlozi MB20. Ivičnjaci su dvoslojni vibro-presovani,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Proizvod mora da odgovara zahtevima standarda SRPS EN1338/1339/1340, svi proizvodi moraju posedovati tehnički list i atest koji je neophodno dostaviti za svaki model i boju završne obrade.
Radovi se sastoje od polaganja ivičnjaka, zajedno sa betonskom podlogom, fugovanjem spojnica prema detalju iz projekta, nabavkom i dopremom svog potrebnog materijala. Obračun po m1 položenog ivičnjaka.</t>
    </r>
  </si>
  <si>
    <r>
      <rPr>
        <rFont val="Fira Sans Condensed"/>
        <color theme="1"/>
        <sz val="11.0"/>
      </rPr>
      <t>Nabavka, transport i ugradnja prefabrikovanih betonskih elemenata - vibro-presovanih sivih</t>
    </r>
    <r>
      <rPr>
        <rFont val="Fira Sans Condensed"/>
        <b/>
        <color theme="1"/>
        <sz val="11.0"/>
      </rPr>
      <t xml:space="preserve"> ivičnjaka 18/24 dužine oko 80cm</t>
    </r>
    <r>
      <rPr>
        <rFont val="Fira Sans Condensed"/>
        <color theme="1"/>
        <sz val="11.0"/>
      </rPr>
      <t xml:space="preserve"> u betonskoj podlozi MB20. Ivičnjaci su dvoslojni vibro-presovani,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Proizvod mora da odgovara zahtevima standarda SRPS EN1338/1339/1340, svi proizvodi moraju posedovati tehnički list i atest koji je neophodno dostaviti za svaki model i boju završne obrade.
Radovi se sastoje od polaganja ivičnjaka, zajedno sa betonskom podlogom, fugovanjem spojnica prema detalju iz projekta, nabavkom i dopremom svog potrebnog materijala. Obračun po m1 položenog ivičnjaka.</t>
    </r>
  </si>
  <si>
    <r>
      <rPr>
        <rFont val="Fira Sans Condensed"/>
        <color theme="1"/>
        <sz val="11.0"/>
      </rPr>
      <t xml:space="preserve">Nabavka, transport i montaža behaton ploča </t>
    </r>
    <r>
      <rPr>
        <rFont val="Fira Sans Condensed"/>
        <i/>
        <color rgb="FFCCCCCC"/>
        <sz val="11.0"/>
      </rPr>
      <t>d=8/6cm</t>
    </r>
    <r>
      <rPr>
        <rFont val="Fira Sans Condensed"/>
        <color theme="1"/>
        <sz val="11.0"/>
      </rPr>
      <t xml:space="preserve"> bordure </t>
    </r>
    <r>
      <rPr>
        <rFont val="Fira Sans Condensed"/>
        <i/>
        <color rgb="FFCCCCCC"/>
        <sz val="11.0"/>
      </rPr>
      <t>na celokupnoj površini partera/uz pešačke staze/ za obeležavanje parking mesta</t>
    </r>
    <r>
      <rPr>
        <rFont val="Fira Sans Condensed"/>
        <color theme="1"/>
        <sz val="11.0"/>
      </rPr>
      <t xml:space="preserve"> u skladu sa šemom popločavanja. Ploče tipa: </t>
    </r>
    <r>
      <rPr>
        <rFont val="Fira Sans Condensed"/>
        <i/>
        <color rgb="FFCCCCCC"/>
        <sz val="11.0"/>
      </rPr>
      <t>"DOMINO" sa oborenom ivicom</t>
    </r>
    <r>
      <rPr>
        <rFont val="Fira Sans Condensed"/>
        <color theme="1"/>
        <sz val="11.0"/>
      </rPr>
      <t xml:space="preserve">. Dimenzije i broj komada po jednom modulu: </t>
    </r>
    <r>
      <rPr>
        <rFont val="Fira Sans Condensed"/>
        <i/>
        <color rgb="FFCCCCCC"/>
        <sz val="11.0"/>
      </rPr>
      <t>40,0x20,0x8,0cm kom 12</t>
    </r>
    <r>
      <rPr>
        <rFont val="Fira Sans Condensed"/>
        <color theme="1"/>
        <sz val="11.0"/>
      </rPr>
      <t xml:space="preserve">. Ploče slagati po modulu i šemi iz projekta.
Ploče su dvoslojne vibro-presovane, tip završne obrade: </t>
    </r>
    <r>
      <rPr>
        <rFont val="Fira Sans Condensed"/>
        <color theme="1"/>
        <sz val="11.0"/>
        <u/>
      </rPr>
      <t>kolormix</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u sloju cementnog maltera minimalne debljine 6cm,  fugovanje spojnica prema detalju iz projekta.
Obračun po m² popločane površine po opisu.</t>
    </r>
  </si>
  <si>
    <r>
      <rPr>
        <rFont val="Libre Baskerville"/>
        <b/>
        <color rgb="FFFFFFFF"/>
        <sz val="11.0"/>
      </rPr>
      <t xml:space="preserve">Jedinična cena bez PDV-a </t>
    </r>
    <r>
      <rPr>
        <rFont val="Libre Baskerville"/>
        <b val="0"/>
        <color rgb="FFFFFFFF"/>
        <sz val="11.0"/>
      </rPr>
      <t>(nabavka, transport ploča, ruke)</t>
    </r>
  </si>
  <si>
    <r>
      <rPr>
        <rFont val="Fira Sans Condensed"/>
        <color rgb="FF000000"/>
        <sz val="11.0"/>
      </rPr>
      <t xml:space="preserve">Nabavka, transport i ugradnja suvim polaganjem dvoslojnih vibropresovanih stepenišnih elemenata širine gazišta 35cm, visine stepenika 17,5cm i dužine 75cm, završne obrade </t>
    </r>
    <r>
      <rPr>
        <rFont val="Fira Sans Condensed"/>
        <color rgb="FF000000"/>
        <sz val="11.0"/>
        <u/>
      </rPr>
      <t>kolormix</t>
    </r>
    <r>
      <rPr>
        <rFont val="Fira Sans Condensed"/>
        <color rgb="FF000000"/>
        <sz val="11.0"/>
      </rPr>
      <t xml:space="preserve"> u boji po izboru projektanta proizvođač Arhibet ili materijal identičnih tehničkih karakteristika. Završni sloj se tretira sredstvom za smanjenje hidroskopnosti. Proizvod mora da odgovara zahtevima standarda SRPS EN1338/1339, mora posedovati tehnički list, atest koji je neophodno dostaviti za svaki model. Radovi se sastoje od polaganja stepenika u sloj za polaganje-rečni separisani agregat (0-4 mm / 4-8 mm) ili agregat od drobljenog kamena granulacije (2-4 mm / 4-8 mm) na prethodno pripremljene tampon slojeve. Izbor materijala zavisi od dostupnosti na lokaciji ugradnje. 
Podrazumevaju ugradnju, nabavku i dopremu potrebnog materijala-blok stepenika i rizle za polaganje. Obračun po metru dužnom položenog stepenika na prethodno pripremljen teren-na tampon sloju od drobljenog kamena 0-31,5mm u debljini 10-20cm. Fugovanje spojnica prema detalju iz projekta.</t>
    </r>
  </si>
  <si>
    <r>
      <rPr>
        <rFont val="Fira Sans Condensed"/>
        <color rgb="FF000000"/>
        <sz val="11.0"/>
      </rPr>
      <t xml:space="preserve">Nabavka, transport i ugradnja na drenažnom betonu dvoslojnih vibropresovanih stepenišnih elemenata širine gazišta 35cm, visine stepenika 17,5cm i dužine 75cm, završne obrade </t>
    </r>
    <r>
      <rPr>
        <rFont val="Fira Sans Condensed"/>
        <color rgb="FF000000"/>
        <sz val="11.0"/>
        <u/>
      </rPr>
      <t>kolormix</t>
    </r>
    <r>
      <rPr>
        <rFont val="Fira Sans Condensed"/>
        <color rgb="FF000000"/>
        <sz val="11.0"/>
      </rPr>
      <t xml:space="preserve"> u boji po izboru projektanta proizvođač Arhibet ili materijal identičnih tehničkih karakteristika. Završni sloj se tretira sredstvom za smanjenje hidroskopnosti. Proizvod mora da odgovara zahtevima standarda SRPS EN1338/1339, mora posedovati tehnički list i atest koji je neophodno dostaviti za svaki model.
Radovi se sastoje od polaganja stepenika na prethodnom pripremljenom drenažnom betonu sledećih karakteristika: pritisne čvrstoće (28 d) ≥ 20 Mpa, čvrstoća pri savijanju (28 d)≥ 3 Mpa, razreda konzistencije F2, granulacije 2 - 8 mm u debljini 20cm. Pozicija podrazumeva nabavku, dopremu i ugradnju blok stepenika. Drenažni beton, lepak i masa za fugovanje je predmet druge pozicije. Nakon ugradnje drenažnog betona, potrebno je voditi računa o lepljenju pojedinačnih stepenika. Lepak se nanosi na poleđinu stepenika odgovarajućom nazubljenom gletericom do debljine 2cm i polaže u posteljicu od maltera. Fugne moraju da ostanu propusne. Lepak je beli, fleksibilni, na bazi cementa sa veoma smanjenim klizanjem, otporan na smrzavanje, deformabilan ili proizvodom istih tehničkih karakteristika. Obračun lepka je po m2 površine stepenika. Izbor materijala zavisi od dostupnosti na lokaciji ugradnje. 
Obračun po metru dužnom položenog stepenika. Fugovanje spojnica prema detalju iz projekta.</t>
    </r>
  </si>
  <si>
    <t>- funkcija za sabiranje svih navedenih ukupnih cena</t>
  </si>
  <si>
    <r>
      <rPr>
        <rFont val="&quot;Fira Sans Condensed&quot;"/>
        <color theme="1"/>
        <sz val="11.0"/>
      </rPr>
      <t xml:space="preserve">* na izračunate količine iz Autocad programa, dodati 10% koja će projektantski pokriti količinu za rastur
* u okviru cene pozicije kalkulisan je: </t>
    </r>
    <r>
      <rPr>
        <rFont val="&quot;Fira Sans Condensed&quot;"/>
        <b/>
        <color theme="1"/>
        <sz val="11.0"/>
      </rPr>
      <t>transport behatona/rigole ili sl. od Sopota do Beograda, obratiti pažnju na lokaciju istovara i povećati cenu shodno lokaciji istovara; cena behatona; ruke majstora; nabavka rizle; nabavka kvarcnog peska</t>
    </r>
    <r>
      <rPr>
        <rFont val="&quot;Fira Sans Condensed&quot;"/>
        <color theme="1"/>
        <sz val="11.0"/>
      </rPr>
      <t xml:space="preserve">
* kalkulacija predmerskih pozicija je zaključna na dan 01.09.2023. i potrebna je blagovremena provera cena svih materijala iz pozicije na tržištu</t>
    </r>
  </si>
  <si>
    <r>
      <rPr>
        <rFont val="Libre Baskerville"/>
        <color rgb="FF000000"/>
        <sz val="12.0"/>
      </rPr>
      <t xml:space="preserve">Tip završne obrade - </t>
    </r>
    <r>
      <rPr>
        <rFont val="Libre Baskerville"/>
        <b/>
        <color rgb="FF000000"/>
        <sz val="12.0"/>
      </rPr>
      <t>prani granit</t>
    </r>
  </si>
  <si>
    <r>
      <rPr>
        <rFont val="Libre Baskerville"/>
        <b/>
        <color rgb="FFFFFFFF"/>
        <sz val="11.0"/>
      </rPr>
      <t>Jedinična cena bez PDV-a</t>
    </r>
    <r>
      <rPr>
        <rFont val="Libre Baskerville"/>
        <b val="0"/>
        <color rgb="FFFFFFFF"/>
        <sz val="11.0"/>
      </rPr>
      <t xml:space="preserve"> (nabavka, transport ploča, ruke, rizla 4-8mm, kvarcni pesak)</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</si>
  <si>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LINEA ART</t>
    </r>
    <r>
      <rPr>
        <rFont val="Fira Sans Condensed"/>
        <color theme="1"/>
        <sz val="11.0"/>
      </rPr>
      <t xml:space="preserve">" sa zakošenom ivicom. Dimenzije i broj komada po jednom modulu: 30,0x12,5x8,0cm kom 4; 40,0x12,5x8,0cm kom 4; 50,0x12,5x8,0cm kom 4; 30,0x16,7x8,0cm kom 2; 40,0x16,7x8,0cm kom 2; 50,0x16,7x8,0cm kom 2.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</si>
  <si>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KOMBO MAX</t>
    </r>
    <r>
      <rPr>
        <rFont val="Fira Sans Condensed"/>
        <color theme="1"/>
        <sz val="11.0"/>
      </rPr>
      <t xml:space="preserve">" sa zakošenom ivicom. Dimenzije i broj komada po jednom modulu: 13,5x13,5x6,0cm kom 6; 27,0x13,5x6,0cm kom 4; 27,0x27,0x6,0cm kom 4; 40,5x27,0x6,0cm kom 4. Ploče slagati po modulu i šemi iz projekta.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</si>
  <si>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RIANO</t>
    </r>
    <r>
      <rPr>
        <rFont val="Fira Sans Condensed"/>
        <color theme="1"/>
        <sz val="11.0"/>
      </rPr>
      <t xml:space="preserve">" sa zakošenom ivicom. Dimenzije i broj komada po jednom modulu: 7,0x14,0x6,0cm kom 11; 14,0x14,0x6,0cm kom 20; 21,0x14,0x6,0cm kom 17. Ploče slagati po modulu i šemi iz projekta.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</si>
  <si>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rgb="FF000000"/>
        <sz val="11.0"/>
      </rPr>
      <t>Nabavka, transport i montaža behaton ploča d=6cm na pešačkim stazama, ulazima ispred objekata, platoima i ostalim pešačkim površinama, oko objekata. Ploče tipa: "</t>
    </r>
    <r>
      <rPr>
        <rFont val="Fira Sans Condensed"/>
        <b/>
        <color rgb="FF000000"/>
        <sz val="11.0"/>
      </rPr>
      <t>COLOSEUM</t>
    </r>
    <r>
      <rPr>
        <rFont val="Fira Sans Condensed"/>
        <color rgb="FF000000"/>
        <sz val="11.0"/>
      </rPr>
      <t xml:space="preserve">" sa ravnom / bočno reljefnom ivicom. Dimenzije i broj komada po jednom modulu: 7,2x14,4x6,0cm kom 3; 7,2x21,6x6,0cm kom 4; 14,4x14,4x6,0cm kom 6; 21,6x21,6x6,0cm kom 5; 21.6x14,4x6,0 cm kom 7; 28,8x14,4x6,0 cm kom 3; 28,8x21,6x6,0cm kom 2. Ploče slagati po modulu i šemi iz projekta.
Ploče su dvoslojne vibro-presovane, tip završne obrade: </t>
    </r>
    <r>
      <rPr>
        <rFont val="Fira Sans Condensed"/>
        <color rgb="FF000000"/>
        <sz val="11.0"/>
        <u/>
      </rPr>
      <t>prani granit</t>
    </r>
    <r>
      <rPr>
        <rFont val="Fira Sans Condensed"/>
        <color rgb="FF000000"/>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</si>
  <si>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LINEA</t>
    </r>
    <r>
      <rPr>
        <rFont val="Fira Sans Condensed"/>
        <color theme="1"/>
        <sz val="11.0"/>
      </rPr>
      <t xml:space="preserve">" sa ravnom ivicom. Dimenzije i broj komada po jednom modulu: 63,0x11,5x8,0cm kom 2; 54,0x11,5x8,0cm kom 3; 42,0x11,5x8,0cm kom 1; 21,0x11,5x8,0cm kom 1; 48,0x16,5x8,0cm kom 2; 39,0x16,5x8,0cm kom 2; 30,0x16,5x8,0cm kom 2.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</si>
  <si>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AMBIENT LINE</t>
    </r>
    <r>
      <rPr>
        <rFont val="Fira Sans Condensed"/>
        <color theme="1"/>
        <sz val="11.0"/>
      </rPr>
      <t xml:space="preserve">" sa ravnom ivicom. Dimenzije i broj komada po jednom modulu: 80,0x20,0x6,0 cm kom 5.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</si>
  <si>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KANN</t>
    </r>
    <r>
      <rPr>
        <rFont val="Fira Sans Condensed"/>
        <color theme="1"/>
        <sz val="11.0"/>
      </rPr>
      <t xml:space="preserve">" sa zakošenom ivicom. Dimenzije i broj komada po jednom modulu: 60,0x30,0x8,0 cm kom 4.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</si>
  <si>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CASTRO</t>
    </r>
    <r>
      <rPr>
        <rFont val="Fira Sans Condensed"/>
        <color theme="1"/>
        <sz val="11.0"/>
      </rPr>
      <t xml:space="preserve">" sa zakošenom ivicom. Dimenzije i broj komada po jednom modulu: 90,0x30,0x8,0 cm kom 10.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</si>
  <si>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HOLAND</t>
    </r>
    <r>
      <rPr>
        <rFont val="Fira Sans Condensed"/>
        <color theme="1"/>
        <sz val="11.0"/>
      </rPr>
      <t xml:space="preserve">" sa zakošenom ivicom. Dimenzije i broj komada po jednom modulu: 10,0x10,0x6,0 cm kom 88; 20,0x10,0x6,0 cm kom 48; 20,0x20,0x6,0cm kom 24.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</si>
  <si>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HOLAND</t>
    </r>
    <r>
      <rPr>
        <rFont val="Fira Sans Condensed"/>
        <color theme="1"/>
        <sz val="11.0"/>
      </rPr>
      <t xml:space="preserve">" sa zakošenom ivicom. Dimenzije i broj komada po jednom modulu: 10,0x10,0x8,0 cm kom 88; 20,0x10,0x8,0 cm kom 48; 20,0x20,0x8,0cm kom 24.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</si>
  <si>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ROYAL</t>
    </r>
    <r>
      <rPr>
        <rFont val="Fira Sans Condensed"/>
        <color theme="1"/>
        <sz val="11.0"/>
      </rPr>
      <t xml:space="preserve">" sa zakošenom ivicom. Dimenzije i broj komada po jednom modulu: 30,0x30,0x6,0 cm kom 18.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</si>
  <si>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ROYAL</t>
    </r>
    <r>
      <rPr>
        <rFont val="Fira Sans Condensed"/>
        <color theme="1"/>
        <sz val="11.0"/>
      </rPr>
      <t xml:space="preserve">" sa zakošenom ivicom. Dimenzije i broj komada po jednom modulu: 30,0x30,0x8,0 cm kom 18.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</si>
  <si>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DOMINO</t>
    </r>
    <r>
      <rPr>
        <rFont val="Fira Sans Condensed"/>
        <color theme="1"/>
        <sz val="11.0"/>
      </rPr>
      <t xml:space="preserve">" sa oborenom ivicom. Dimenzije i broj komada po jednom modulu: 40,0x20,0x6,0cm kom 12.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</si>
  <si>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d=8cm na pešačkim stazama, ulazima ispred objekata, platoima i ostalim pešačkim površinama, oko objekata. Ploče tipa: "</t>
    </r>
    <r>
      <rPr>
        <rFont val="Fira Sans Condensed"/>
        <b/>
        <color theme="1"/>
        <sz val="11.0"/>
      </rPr>
      <t>DOMINO</t>
    </r>
    <r>
      <rPr>
        <rFont val="Fira Sans Condensed"/>
        <color theme="1"/>
        <sz val="11.0"/>
      </rPr>
      <t xml:space="preserve">" sa oborenom ivicom. Dimenzije i broj komada po jednom modulu: 40,0x20,0x8,0cm kom 12.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</si>
  <si>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QUEEN</t>
    </r>
    <r>
      <rPr>
        <rFont val="Fira Sans Condensed"/>
        <color theme="1"/>
        <sz val="11.0"/>
      </rPr>
      <t xml:space="preserve">" sa zakošenom ivicom. Dimenzije i broj komada po jednom modulu: 30,0x20,0x6,0cm kom 16.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</si>
  <si>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d=6cm na pešačkim stazama, ulazima ispred objekata, platoima i ostalim pešačkim površinama, oko objekata. Ploče tipa: "</t>
    </r>
    <r>
      <rPr>
        <rFont val="Fira Sans Condensed"/>
        <b/>
        <color theme="1"/>
        <sz val="11.0"/>
      </rPr>
      <t>KING</t>
    </r>
    <r>
      <rPr>
        <rFont val="Fira Sans Condensed"/>
        <color theme="1"/>
        <sz val="11.0"/>
      </rPr>
      <t xml:space="preserve">" sa zakošenom ivicom. Dimenzije i broj komada po jednom modulu: 40,0x40,0x6,0cm kom 6.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</si>
  <si>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rgb="FF000000"/>
        <sz val="11.0"/>
      </rPr>
      <t>Nabavka, transport i montaža behaton ploča d=5cm na pešačkim stazama, ulazima ispred objekata, platoima i ostalim pešačkim površinama, oko objekata. Ploče tipa: "</t>
    </r>
    <r>
      <rPr>
        <rFont val="Fira Sans Condensed"/>
        <b/>
        <color rgb="FF000000"/>
        <sz val="11.0"/>
      </rPr>
      <t>BRICK</t>
    </r>
    <r>
      <rPr>
        <rFont val="Fira Sans Condensed"/>
        <color rgb="FF000000"/>
        <sz val="11.0"/>
      </rPr>
      <t xml:space="preserve">" sa ravnom ivicom. Dimenzije i broj komada po jednom modulu: 24,0x11,5x5,0cm kom 35. Ploče slagati po modulu i šemi iz projekta.
Ploče su dvoslojne vibro-presovane, tip završne obrade: </t>
    </r>
    <r>
      <rPr>
        <rFont val="Fira Sans Condensed"/>
        <color rgb="FF000000"/>
        <sz val="11.0"/>
        <u/>
      </rPr>
      <t>prani granit</t>
    </r>
    <r>
      <rPr>
        <rFont val="Fira Sans Condensed"/>
        <color rgb="FF000000"/>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</si>
  <si>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rgb="FF000000"/>
        <sz val="11.0"/>
      </rPr>
      <t>Nabavka, transport i montaža behaton ploča d=6cm na pešačkim stazama, ulazima ispred objekata, platoima i ostalim pešačkim površinama, oko objekata. Ploče tipa: "</t>
    </r>
    <r>
      <rPr>
        <rFont val="Fira Sans Condensed"/>
        <b/>
        <color rgb="FF000000"/>
        <sz val="11.0"/>
      </rPr>
      <t>HEXAGON</t>
    </r>
    <r>
      <rPr>
        <rFont val="Fira Sans Condensed"/>
        <color rgb="FF000000"/>
        <sz val="11.0"/>
      </rPr>
      <t xml:space="preserve">" sa zakošenom ivicom. Dimenzije i broj komada po jednom modulu: duzina jedne stranice 10cm, debljina 6cm, kom 4. Ploče slagati po modulu i šemi iz projekta.
Ploče su dvoslojne vibro-presovane, tip završne obrade: </t>
    </r>
    <r>
      <rPr>
        <rFont val="Fira Sans Condensed"/>
        <color rgb="FF000000"/>
        <sz val="11.0"/>
        <u/>
      </rPr>
      <t>prani granit</t>
    </r>
    <r>
      <rPr>
        <rFont val="Fira Sans Condensed"/>
        <color rgb="FF000000"/>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</si>
  <si>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rgb="FF000000"/>
        <sz val="11.0"/>
      </rPr>
      <t>Nabavka, transport i montaža behaton ploča d=8cm na pešačkim stazama, ulazima ispred objekata, platoima i ostalim pešačkim površinama, oko objekata. Ploče tipa: "</t>
    </r>
    <r>
      <rPr>
        <rFont val="Fira Sans Condensed"/>
        <b/>
        <color rgb="FF000000"/>
        <sz val="11.0"/>
      </rPr>
      <t>HEXAGON</t>
    </r>
    <r>
      <rPr>
        <rFont val="Fira Sans Condensed"/>
        <color rgb="FF000000"/>
        <sz val="11.0"/>
      </rPr>
      <t xml:space="preserve">" sa zakošenom ivicom. Dimenzije i broj komada po jednom modulu: duzina jedne stranice 10cm, debljina 8cm, kom 4. Ploče slagati po modulu i šemi iz projekta.
Ploče su dvoslojne vibro-presovane, tip završne obrade: </t>
    </r>
    <r>
      <rPr>
        <rFont val="Fira Sans Condensed"/>
        <color rgb="FF000000"/>
        <sz val="11.0"/>
        <u/>
      </rPr>
      <t>prani granit</t>
    </r>
    <r>
      <rPr>
        <rFont val="Fira Sans Condensed"/>
        <color rgb="FF000000"/>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</si>
  <si>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rgb="FF000000"/>
        <sz val="11.0"/>
      </rPr>
      <t>Nabavka, transport i montaža behaton ploča d=8cm na pešačkim stazama, ulazima ispred objekata, platoima i ostalim pešačkim površinama, oko objekata. Ploče tipa: "</t>
    </r>
    <r>
      <rPr>
        <rFont val="Fira Sans Condensed"/>
        <b/>
        <color rgb="FF000000"/>
        <sz val="11.0"/>
      </rPr>
      <t>DOMINO GRASS</t>
    </r>
    <r>
      <rPr>
        <rFont val="Fira Sans Condensed"/>
        <color rgb="FF000000"/>
        <sz val="11.0"/>
      </rPr>
      <t xml:space="preserve">" sa oborenom ivicom. Dimenzije i broj komada po jednom modulu:40,0x20,0(17+3)x8,0cm kom 12. Ploče slagati po modulu i šemi iz projekta.
Ploče su dvoslojne vibro-presovane, tip završne obrade: </t>
    </r>
    <r>
      <rPr>
        <rFont val="Fira Sans Condensed"/>
        <color rgb="FF000000"/>
        <sz val="11.0"/>
        <u/>
      </rPr>
      <t>prani granit</t>
    </r>
    <r>
      <rPr>
        <rFont val="Fira Sans Condensed"/>
        <color rgb="FF000000"/>
        <sz val="11.0"/>
      </rPr>
      <t>, proizvođač Arhibet ili proizvod istih tehničkih karakteristika. Završni sloj se tretira sredstvom za smanjenje hidroskopnosti.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</si>
  <si>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Libre Baskerville"/>
        <b/>
        <color rgb="FFFFFFFF"/>
        <sz val="11.0"/>
      </rPr>
      <t xml:space="preserve">Jedinična cena bez PDV-a </t>
    </r>
    <r>
      <rPr>
        <rFont val="Libre Baskerville"/>
        <b val="0"/>
        <color rgb="FFFFFFFF"/>
        <sz val="11.0"/>
      </rPr>
      <t>(nabavka, transport ploča, ruke, beton MB 20)</t>
    </r>
  </si>
  <si>
    <r>
      <rPr>
        <rFont val="Fira Sans Condensed"/>
        <color theme="1"/>
        <sz val="11.0"/>
      </rPr>
      <t xml:space="preserve">Nabavka, transport i montaža behaton ploča </t>
    </r>
    <r>
      <rPr>
        <rFont val="Fira Sans Condensed"/>
        <i/>
        <color rgb="FFCCCCCC"/>
        <sz val="11.0"/>
      </rPr>
      <t>d=8/6cm</t>
    </r>
    <r>
      <rPr>
        <rFont val="Fira Sans Condensed"/>
        <color theme="1"/>
        <sz val="11.0"/>
      </rPr>
      <t xml:space="preserve"> bordure </t>
    </r>
    <r>
      <rPr>
        <rFont val="Fira Sans Condensed"/>
        <i/>
        <color rgb="FFCCCCCC"/>
        <sz val="11.0"/>
      </rPr>
      <t>na celokupnoj površini partera/uz pešačke staze/ za obeležavanje parking mesta</t>
    </r>
    <r>
      <rPr>
        <rFont val="Fira Sans Condensed"/>
        <color theme="1"/>
        <sz val="11.0"/>
      </rPr>
      <t xml:space="preserve"> u skladu sa šemom popločavanja. Ploče tipa: </t>
    </r>
    <r>
      <rPr>
        <rFont val="Fira Sans Condensed"/>
        <i/>
        <color rgb="FFCCCCCC"/>
        <sz val="11.0"/>
      </rPr>
      <t>"DOMINO" sa oborenom ivicom</t>
    </r>
    <r>
      <rPr>
        <rFont val="Fira Sans Condensed"/>
        <color theme="1"/>
        <sz val="11.0"/>
      </rPr>
      <t xml:space="preserve">. Dimenzije i broj komada po jednom modulu: </t>
    </r>
    <r>
      <rPr>
        <rFont val="Fira Sans Condensed"/>
        <i/>
        <color rgb="FFCCCCCC"/>
        <sz val="11.0"/>
      </rPr>
      <t>40,0x20,0x8,0cm kom 12</t>
    </r>
    <r>
      <rPr>
        <rFont val="Fira Sans Condensed"/>
        <color theme="1"/>
        <sz val="11.0"/>
      </rPr>
      <t xml:space="preserve">. Ploče slagati po modulu i šemi iz projekta.
Ploče su dvoslojne vibro-presovane, tip završne obrade: </t>
    </r>
    <r>
      <rPr>
        <rFont val="Fira Sans Condensed"/>
        <color theme="1"/>
        <sz val="11.0"/>
        <u/>
      </rPr>
      <t>prani granit</t>
    </r>
    <r>
      <rPr>
        <rFont val="Fira Sans Condensed"/>
        <color theme="1"/>
        <sz val="11.0"/>
      </rPr>
      <t>, proizvođač Arhibet ili proizvod istih tehničkih karakteristika. Završni sloj se tretira sredstvom za smanjenje hidroskopnosti.
Sve behaton ploče moraju posedovati tehnički list i atest koji je neophodno dostaviti .
Ploče polagati u sloju cementnog maltera minimalne debljine 6cm,  fugovanje spojnica prema detalju iz projekta.
Obračun po m² popločane površine po opisu.</t>
    </r>
  </si>
  <si>
    <t>* menjati model i poziciju ugradnje, kao i cenu na osnovu modela koji se koristi</t>
  </si>
  <si>
    <r>
      <rPr>
        <rFont val="&quot;Fira Sans Condensed&quot;"/>
        <color theme="1"/>
        <sz val="11.0"/>
      </rPr>
      <t xml:space="preserve">* na izračunate količine iz Autocad programa, dodati 10% koja će projektantski pokriti količinu za rastur
* u okviru cene pozicije kalkulisan je: </t>
    </r>
    <r>
      <rPr>
        <rFont val="&quot;Fira Sans Condensed&quot;"/>
        <b/>
        <color theme="1"/>
        <sz val="11.0"/>
      </rPr>
      <t>transport behatona/rigole ili sl. od Sopota do Beograda, obratiti pažnju na lokaciju istovara i povećati cenu shodno lokaciji istovara; cena behatona; ruke majstora; nabavka rizle; nabavka kvarcnog peska</t>
    </r>
    <r>
      <rPr>
        <rFont val="&quot;Fira Sans Condensed&quot;"/>
        <color theme="1"/>
        <sz val="11.0"/>
      </rPr>
      <t xml:space="preserve">
* kalkulacija predmerskih pozicija je zaključna na dan 01.09.2023. i potrebna je blagovremena provera cena svih materijala iz pozicije na tržištu</t>
    </r>
  </si>
  <si>
    <t>Wet Cast program</t>
  </si>
  <si>
    <r>
      <rPr>
        <rFont val="Libre Baskerville"/>
        <b/>
        <color rgb="FFFFFFFF"/>
        <sz val="11.0"/>
      </rPr>
      <t>Jedinična cena bez PDV-a</t>
    </r>
    <r>
      <rPr>
        <rFont val="Libre Baskerville"/>
        <b val="0"/>
        <color rgb="FFFFFFFF"/>
        <sz val="11.0"/>
      </rPr>
      <t xml:space="preserve"> (nabavka, transport ploča, ruke, rizla 4-8mm, kvarcni pesak)</t>
    </r>
  </si>
  <si>
    <r>
      <rPr>
        <rFont val="Fira Sans Condensed"/>
        <color theme="1"/>
        <sz val="11.0"/>
      </rPr>
      <t>Nabavka, transport i montaža behaton ploča d=3,8cm na pešačkim stazama, ulazima ispred objekata, platoima i ostalim pešačkim površinama, oko objekata. Ploče tipa: "</t>
    </r>
    <r>
      <rPr>
        <rFont val="Fira Sans Condensed"/>
        <b/>
        <color theme="1"/>
        <sz val="11.0"/>
      </rPr>
      <t>TRAVERTINO</t>
    </r>
    <r>
      <rPr>
        <rFont val="Fira Sans Condensed"/>
        <color theme="1"/>
        <sz val="11.0"/>
      </rPr>
      <t>" sa ravnom ivicom. Dimenzije i broj komada po jednom modulu: 45,0x45x3,8cm kom**. Ploče slagati po modulu i šemi iz projekta.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</si>
  <si>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d=3,8cm na pešačkim stazama, ulazima ispred objekata, platoima i ostalim pešačkim površinama, oko objekata. Ploče tipa: "</t>
    </r>
    <r>
      <rPr>
        <rFont val="Fira Sans Condensed"/>
        <b/>
        <color theme="1"/>
        <sz val="11.0"/>
      </rPr>
      <t>TRAVERTINO</t>
    </r>
    <r>
      <rPr>
        <rFont val="Fira Sans Condensed"/>
        <color theme="1"/>
        <sz val="11.0"/>
      </rPr>
      <t>" sa ravnom ivicom. Dimenzije i broj komada po jednom modulu: 90,0x45x3,8cm kom**. Ploče slagati po modulu i šemi iz projekta.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</si>
  <si>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d=4,8cm na pešačkim stazama, ulazima ispred objekata, platoima i ostalim pešačkim površinama, oko objekata. Ploče tipa: "</t>
    </r>
    <r>
      <rPr>
        <rFont val="Fira Sans Condensed"/>
        <b/>
        <color theme="1"/>
        <sz val="11.0"/>
      </rPr>
      <t>GRANITO</t>
    </r>
    <r>
      <rPr>
        <rFont val="Fira Sans Condensed"/>
        <color theme="1"/>
        <sz val="11.0"/>
      </rPr>
      <t>" sa ravnom ivicom. Dimenzije i broj komada po jednom modulu: 50x50x4,8cm kom **. Ploče slagati po modulu i šemi iz projekta.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</si>
  <si>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d=4,8cm na pešačkim stazama, ulazima ispred objekata, platoima i ostalim pešačkim površinama, oko objekata. Ploče tipa: "</t>
    </r>
    <r>
      <rPr>
        <rFont val="Fira Sans Condensed"/>
        <b/>
        <color theme="1"/>
        <sz val="11.0"/>
      </rPr>
      <t>GRANITO</t>
    </r>
    <r>
      <rPr>
        <rFont val="Fira Sans Condensed"/>
        <color theme="1"/>
        <sz val="11.0"/>
      </rPr>
      <t>" sa ravnom ivicom. Dimenzije i broj komada po jednom modulu: 100x50x4,8cm kom **. Ploče slagati po modulu i šemi iz projekta.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</si>
  <si>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d=4,8cm na pešačkim stazama, ulazima ispred objekata, platoima i ostalim pešačkim površinama, oko objekata. Ploče tipa: "</t>
    </r>
    <r>
      <rPr>
        <rFont val="Fira Sans Condensed"/>
        <b/>
        <color theme="1"/>
        <sz val="11.0"/>
      </rPr>
      <t>GRANITO</t>
    </r>
    <r>
      <rPr>
        <rFont val="Fira Sans Condensed"/>
        <color theme="1"/>
        <sz val="11.0"/>
      </rPr>
      <t>" sa ravnom ivicom. Dimenzije i broj komada po jednom modulu: 100x100x4,8cm kom **. Ploče slagati po modulu i šemi iz projekta.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</si>
  <si>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d=3,8cm na pešačkim stazama, ulazima ispred objekata, platoima i ostalim pešačkim površinama, oko objekata. Ploče tipa: "</t>
    </r>
    <r>
      <rPr>
        <rFont val="Fira Sans Condensed"/>
        <b/>
        <color theme="1"/>
        <sz val="11.0"/>
      </rPr>
      <t>ARDESIA</t>
    </r>
    <r>
      <rPr>
        <rFont val="Fira Sans Condensed"/>
        <color theme="1"/>
        <sz val="11.0"/>
      </rPr>
      <t>" sa ravnom ivicom. Dimenzije i broj komada po jednom modulu: 30x30x3,8cm kom **. Ploče slagati po modulu i šemi iz projekta.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</si>
  <si>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d=3,8cm na pešačkim stazama, ulazima ispred objekata, platoima i ostalim pešačkim površinama, oko objekata. Ploče tipa: "</t>
    </r>
    <r>
      <rPr>
        <rFont val="Fira Sans Condensed"/>
        <b/>
        <color theme="1"/>
        <sz val="11.0"/>
      </rPr>
      <t>ARDESIA</t>
    </r>
    <r>
      <rPr>
        <rFont val="Fira Sans Condensed"/>
        <color theme="1"/>
        <sz val="11.0"/>
      </rPr>
      <t>" sa ravnom ivicom. Dimenzije i broj komada po jednom modulu: 60x30x3,8cm kom **. Ploče slagati po modulu i šemi iz projekta.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</si>
  <si>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d=3,8cm na pešačkim stazama, ulazima ispred objekata, platoima i ostalim pešačkim površinama, oko objekata. Ploče tipa: "</t>
    </r>
    <r>
      <rPr>
        <rFont val="Fira Sans Condensed"/>
        <b/>
        <color theme="1"/>
        <sz val="11.0"/>
      </rPr>
      <t>ARDESIA</t>
    </r>
    <r>
      <rPr>
        <rFont val="Fira Sans Condensed"/>
        <color theme="1"/>
        <sz val="11.0"/>
      </rPr>
      <t>" sa ravnom ivicom. Dimenzije i broj komada po jednom modulu: 60x60x3,8cm kom **. Ploče slagati po modulu i šemi iz projekta.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m² popločane površine po opisu.</t>
    </r>
  </si>
  <si>
    <r>
      <rPr>
        <rFont val="Fira Sans Condensed"/>
        <color theme="1"/>
        <sz val="11.0"/>
      </rPr>
      <t>Nabavka, transport i montaža behaton ploča d=3,8cm na pešačkim stazama, ulazima ispred objekata, platoima i ostalim pešačkim površinama, oko objekata. Ploče tipa: "</t>
    </r>
    <r>
      <rPr>
        <rFont val="Fira Sans Condensed"/>
        <b/>
        <color theme="1"/>
        <sz val="11.0"/>
      </rPr>
      <t>LEGNO</t>
    </r>
    <r>
      <rPr>
        <rFont val="Fira Sans Condensed"/>
        <color theme="1"/>
        <sz val="11.0"/>
      </rPr>
      <t>" sa reljefnom ivicom. Dimenzije i broj komada po jednom modulu: 25x25x3,8cm kom **. Ploče slagati po modulu i šemi iz projekta.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komadu položene ploče.</t>
    </r>
  </si>
  <si>
    <t>kom</t>
  </si>
  <si>
    <r>
      <rPr>
        <rFont val="Fira Sans Condensed"/>
        <color theme="1"/>
        <sz val="11.0"/>
      </rPr>
      <t>Nabavka, transport i montaža behaton ploča d=3,8cm na pešačkim stazama, ulazima ispred objekata, platoima i ostalim pešačkim površinama, oko objekata. Ploče tipa: "</t>
    </r>
    <r>
      <rPr>
        <rFont val="Fira Sans Condensed"/>
        <b/>
        <color theme="1"/>
        <sz val="11.0"/>
      </rPr>
      <t>LEGNO</t>
    </r>
    <r>
      <rPr>
        <rFont val="Fira Sans Condensed"/>
        <color theme="1"/>
        <sz val="11.0"/>
      </rPr>
      <t>" sa reljefnom ivicom. Dimenzije i broj komada po jednom modulu: 50x25x3,8cm kom **. Ploče slagati po modulu i šemi iz projekta.
Sve behaton ploče moraju posedovati tehnički list i atest koji je neophodno dostaviti .
Ploče polagati na sloju rečnog ili kamenog agregata (granulacije 4-8mm) debljine 3-5cm. Nakon polaganja popločanu površinu je potrebno izravnati vibropločom sa zaštitnom gumom, a fuge ispuniti kvarcnim peskom do vrha.
Obračun po komadu položene ploče.</t>
    </r>
  </si>
  <si>
    <r>
      <rPr>
        <rFont val="Libre Baskerville"/>
        <b/>
        <color rgb="FFFFFFFF"/>
        <sz val="11.0"/>
      </rPr>
      <t xml:space="preserve">Jedinična cena bez PDV-a </t>
    </r>
    <r>
      <rPr>
        <rFont val="Libre Baskerville"/>
        <b val="0"/>
        <color rgb="FFFFFFFF"/>
        <sz val="11.0"/>
      </rPr>
      <t>(nabavka, transport ploča, ruke)</t>
    </r>
  </si>
  <si>
    <t>Nabavka, transport i ugradnja betonskih stepenišnih blokova proizvedenih wet cast tehnologijom, visine gazišta 15cm, širine gazišta 40cm i dužine 100cm, sa reljefnom površinom travertino kamena krem boje, proizvođača Arhibet ili proizvod sličnih tehničkih karakteristika. Završna obrada gazišne površine mora biti protivklizna, otporna na atmosferske uticaje, mraz i soli za odmrzavanje.
 Svi materijali moraju posedovati ateste i tehničke listove koje je neophodno dostaviti. Radovi se sastoje od polaganja stepenika u u trakama cementnog maltera preko betonske podloge MB20. Izbor materijala zavisi od dostupnosti na lokaciji ugradnje. Podrazumevaju nabavku i dopremu potrebnog materijala - stepenika i cementnog maltera. Obračun po metru dužnom položenog stepenika. Fugovanje spojnica prema detalju iz projekta.</t>
  </si>
  <si>
    <t>m 1</t>
  </si>
  <si>
    <r>
      <rPr>
        <rFont val="&quot;Fira Sans Condensed&quot;"/>
        <color theme="1"/>
        <sz val="11.0"/>
      </rPr>
      <t xml:space="preserve">* na izračunate količine iz Autocad programa, dodati 10% koja će projektantski pokriti količinu za rastur
* u okviru cene pozicije kalkulisan je: </t>
    </r>
    <r>
      <rPr>
        <rFont val="&quot;Fira Sans Condensed&quot;"/>
        <b/>
        <color theme="1"/>
        <sz val="11.0"/>
      </rPr>
      <t>transport behatona/rigole ili sl. od Sopota do Beograda, obratiti pažnju na lokaciju istovara i povećati cenu shodno lokaciji istovara; cena behatona; ruke majstora; nabavka rizle; nabavka kvarcnog peska</t>
    </r>
    <r>
      <rPr>
        <rFont val="&quot;Fira Sans Condensed&quot;"/>
        <color theme="1"/>
        <sz val="11.0"/>
      </rPr>
      <t xml:space="preserve">
* kalkulacija predmerskih pozicija je zaključna na dan 01.09.2023. i potrebna je blagovremena provera cena svih materijala iz pozicije na tržištu</t>
    </r>
  </si>
</sst>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RSD ]#,##0.00"/>
  </numFmts>
  <fonts count="26">
    <font>
      <sz val="10.0"/>
      <color rgb="FF000000"/>
      <name val="Arial"/>
      <scheme val="minor"/>
    </font>
    <font>
      <sz val="12.0"/>
      <color rgb="FF000000"/>
      <name val="Libre Baskerville"/>
    </font>
    <font>
      <b/>
      <sz val="11.0"/>
      <color rgb="FFFFFFFF"/>
      <name val="Libre Baskerville"/>
    </font>
    <font>
      <color theme="1"/>
      <name val="Arial"/>
      <scheme val="minor"/>
    </font>
    <font>
      <sz val="11.0"/>
      <color theme="1"/>
      <name val="Fira Sans Condensed"/>
    </font>
    <font>
      <b/>
      <sz val="11.0"/>
      <color theme="1"/>
      <name val="Fira Sans Condensed"/>
    </font>
    <font>
      <b/>
      <sz val="11.0"/>
      <color theme="1"/>
      <name val="Arial"/>
      <scheme val="minor"/>
    </font>
    <font>
      <b/>
      <color theme="1"/>
      <name val="Libre Baskerville"/>
    </font>
    <font>
      <i/>
      <sz val="11.0"/>
      <color rgb="FFD9D9D9"/>
      <name val="Fira Sans Condensed"/>
    </font>
    <font>
      <i/>
      <sz val="11.0"/>
      <color theme="1"/>
      <name val="Arial"/>
      <scheme val="minor"/>
    </font>
    <font>
      <i/>
      <sz val="11.0"/>
      <color rgb="FF000000"/>
      <name val="Fira Sans Condensed"/>
    </font>
    <font>
      <sz val="11.0"/>
      <color rgb="FF000000"/>
      <name val="Fira Sans Condensed"/>
    </font>
    <font>
      <i/>
      <sz val="11.0"/>
      <color rgb="FF000000"/>
      <name val="Calibri"/>
    </font>
    <font>
      <color theme="1"/>
      <name val="Calibri"/>
    </font>
    <font>
      <sz val="11.0"/>
      <color rgb="FF000000"/>
      <name val="Calibri"/>
    </font>
    <font>
      <b/>
      <color theme="1"/>
      <name val="Arial"/>
      <scheme val="minor"/>
    </font>
    <font>
      <sz val="14.0"/>
      <color rgb="FFFFFFFF"/>
      <name val="Libre Baskerville"/>
    </font>
    <font>
      <b/>
      <sz val="14.0"/>
      <color rgb="FFFFFFFF"/>
      <name val="Fira Sans Condensed"/>
    </font>
    <font>
      <sz val="11.0"/>
      <color rgb="FFB7B7B7"/>
      <name val="Arial"/>
      <scheme val="minor"/>
    </font>
    <font>
      <sz val="11.0"/>
      <color theme="1"/>
      <name val="&quot;Fira Sans Condensed&quot;"/>
    </font>
    <font>
      <b/>
      <sz val="11.0"/>
      <color theme="1"/>
      <name val="&quot;Fira Sans Condensed&quot;"/>
    </font>
    <font>
      <b/>
      <sz val="11.0"/>
      <color rgb="FF000000"/>
      <name val="Fira Sans Condensed"/>
    </font>
    <font>
      <sz val="12.0"/>
      <color theme="1"/>
      <name val="Arial"/>
      <scheme val="minor"/>
    </font>
    <font>
      <sz val="11.0"/>
      <color rgb="FFD9D9D9"/>
      <name val="Fira Sans Condensed"/>
    </font>
    <font>
      <b/>
      <sz val="11.0"/>
      <color rgb="FF000000"/>
      <name val="Libre Baskerville"/>
    </font>
    <font>
      <b/>
      <sz val="12.0"/>
      <color rgb="FF000000"/>
      <name val="Libre Baskerville"/>
    </font>
  </fonts>
  <fills count="5">
    <fill>
      <patternFill patternType="none"/>
    </fill>
    <fill>
      <patternFill patternType="lightGray"/>
    </fill>
    <fill>
      <patternFill patternType="solid">
        <fgColor rgb="FFD9D9D9"/>
        <bgColor rgb="FFD9D9D9"/>
      </patternFill>
    </fill>
    <fill>
      <patternFill patternType="solid">
        <fgColor rgb="FFA9D08E"/>
        <bgColor rgb="FFA9D08E"/>
      </patternFill>
    </fill>
    <fill>
      <patternFill patternType="solid">
        <fgColor rgb="FFFFFFFF"/>
        <bgColor rgb="FFFFFFFF"/>
      </patternFill>
    </fill>
  </fills>
  <borders count="3">
    <border/>
    <border>
      <bottom style="thin">
        <color rgb="FF000000"/>
      </bottom>
    </border>
    <border>
      <top style="thin">
        <color rgb="FF000000"/>
      </top>
    </border>
  </borders>
  <cellStyleXfs count="1">
    <xf borderId="0" fillId="0" fontId="0" numFmtId="0" applyAlignment="1" applyFont="1"/>
  </cellStyleXfs>
  <cellXfs count="82">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bottom" wrapText="0"/>
    </xf>
    <xf borderId="0" fillId="3" fontId="2" numFmtId="0" xfId="0" applyAlignment="1" applyFill="1" applyFont="1">
      <alignment horizontal="center" readingOrder="0" shrinkToFit="0" vertical="center" wrapText="0"/>
    </xf>
    <xf borderId="0" fillId="3" fontId="2" numFmtId="0" xfId="0" applyAlignment="1" applyFont="1">
      <alignment horizontal="center" readingOrder="0" shrinkToFit="0" vertical="center" wrapText="1"/>
    </xf>
    <xf borderId="0" fillId="3" fontId="2" numFmtId="0" xfId="0" applyAlignment="1" applyFont="1">
      <alignment horizontal="center" readingOrder="0" vertical="center"/>
    </xf>
    <xf borderId="1" fillId="0" fontId="3" numFmtId="0" xfId="0" applyBorder="1" applyFont="1"/>
    <xf borderId="1" fillId="0" fontId="4" numFmtId="0" xfId="0" applyAlignment="1" applyBorder="1" applyFont="1">
      <alignment readingOrder="0" shrinkToFit="0" vertical="center" wrapText="1"/>
    </xf>
    <xf borderId="1" fillId="0" fontId="4" numFmtId="0" xfId="0" applyAlignment="1" applyBorder="1" applyFont="1">
      <alignment horizontal="center" readingOrder="0" vertical="center"/>
    </xf>
    <xf borderId="1" fillId="0" fontId="4" numFmtId="164" xfId="0" applyAlignment="1" applyBorder="1" applyFont="1" applyNumberFormat="1">
      <alignment horizontal="center" vertical="center"/>
    </xf>
    <xf borderId="1" fillId="0" fontId="5" numFmtId="164" xfId="0" applyAlignment="1" applyBorder="1" applyFont="1" applyNumberFormat="1">
      <alignment horizontal="center" vertical="center"/>
    </xf>
    <xf borderId="1" fillId="4" fontId="3" numFmtId="0" xfId="0" applyBorder="1" applyFill="1" applyFont="1"/>
    <xf borderId="1" fillId="4" fontId="4" numFmtId="0" xfId="0" applyAlignment="1" applyBorder="1" applyFont="1">
      <alignment readingOrder="0" shrinkToFit="0" vertical="center" wrapText="1"/>
    </xf>
    <xf borderId="1" fillId="4" fontId="4" numFmtId="0" xfId="0" applyAlignment="1" applyBorder="1" applyFont="1">
      <alignment horizontal="center" readingOrder="0" vertical="center"/>
    </xf>
    <xf borderId="1" fillId="4" fontId="4" numFmtId="164" xfId="0" applyAlignment="1" applyBorder="1" applyFont="1" applyNumberFormat="1">
      <alignment horizontal="center" vertical="center"/>
    </xf>
    <xf borderId="1" fillId="4" fontId="5" numFmtId="164" xfId="0" applyAlignment="1" applyBorder="1" applyFont="1" applyNumberFormat="1">
      <alignment horizontal="center" vertical="center"/>
    </xf>
    <xf borderId="0" fillId="4" fontId="3" numFmtId="0" xfId="0" applyFont="1"/>
    <xf borderId="0" fillId="4" fontId="4" numFmtId="0" xfId="0" applyAlignment="1" applyFont="1">
      <alignment readingOrder="0" shrinkToFit="0" vertical="center" wrapText="1"/>
    </xf>
    <xf borderId="0" fillId="4" fontId="4" numFmtId="0" xfId="0" applyAlignment="1" applyFont="1">
      <alignment horizontal="center" readingOrder="0" vertical="center"/>
    </xf>
    <xf borderId="0" fillId="4" fontId="4" numFmtId="164" xfId="0" applyAlignment="1" applyFont="1" applyNumberFormat="1">
      <alignment horizontal="center" vertical="center"/>
    </xf>
    <xf borderId="0" fillId="4" fontId="5" numFmtId="164" xfId="0" applyAlignment="1" applyFont="1" applyNumberFormat="1">
      <alignment horizontal="center" vertical="center"/>
    </xf>
    <xf borderId="2" fillId="4" fontId="3" numFmtId="0" xfId="0" applyBorder="1" applyFont="1"/>
    <xf borderId="2" fillId="4" fontId="4" numFmtId="0" xfId="0" applyAlignment="1" applyBorder="1" applyFont="1">
      <alignment readingOrder="0" shrinkToFit="0" vertical="center" wrapText="1"/>
    </xf>
    <xf borderId="2" fillId="4" fontId="4" numFmtId="0" xfId="0" applyAlignment="1" applyBorder="1" applyFont="1">
      <alignment horizontal="center" readingOrder="0" vertical="center"/>
    </xf>
    <xf borderId="2" fillId="4" fontId="4" numFmtId="164" xfId="0" applyAlignment="1" applyBorder="1" applyFont="1" applyNumberFormat="1">
      <alignment horizontal="center" vertical="center"/>
    </xf>
    <xf borderId="2" fillId="4" fontId="5" numFmtId="164" xfId="0" applyAlignment="1" applyBorder="1" applyFont="1" applyNumberFormat="1">
      <alignment horizontal="center" vertical="center"/>
    </xf>
    <xf borderId="0" fillId="4" fontId="6" numFmtId="0" xfId="0" applyAlignment="1" applyFont="1">
      <alignment horizontal="center" readingOrder="0" vertical="center"/>
    </xf>
    <xf borderId="0" fillId="2" fontId="7" numFmtId="0" xfId="0" applyAlignment="1" applyFont="1">
      <alignment readingOrder="0"/>
    </xf>
    <xf borderId="1" fillId="0" fontId="4" numFmtId="0" xfId="0" applyAlignment="1" applyBorder="1" applyFont="1">
      <alignment readingOrder="0" shrinkToFit="0" wrapText="1"/>
    </xf>
    <xf borderId="0" fillId="0" fontId="4" numFmtId="0" xfId="0" applyAlignment="1" applyFont="1">
      <alignment readingOrder="0" shrinkToFit="0" wrapText="1"/>
    </xf>
    <xf borderId="2" fillId="0" fontId="3" numFmtId="0" xfId="0" applyBorder="1" applyFont="1"/>
    <xf borderId="2" fillId="0" fontId="4" numFmtId="0" xfId="0" applyAlignment="1" applyBorder="1" applyFont="1">
      <alignment readingOrder="0" shrinkToFit="0" wrapText="1"/>
    </xf>
    <xf borderId="2" fillId="4" fontId="8" numFmtId="164" xfId="0" applyAlignment="1" applyBorder="1" applyFont="1" applyNumberFormat="1">
      <alignment horizontal="center" vertical="center"/>
    </xf>
    <xf borderId="0" fillId="0" fontId="9" numFmtId="0" xfId="0" applyAlignment="1" applyFont="1">
      <alignment readingOrder="0" shrinkToFit="0" vertical="center" wrapText="1"/>
    </xf>
    <xf borderId="1" fillId="0" fontId="10" numFmtId="0" xfId="0" applyAlignment="1" applyBorder="1" applyFont="1">
      <alignment horizontal="center" readingOrder="0" shrinkToFit="0" vertical="center" wrapText="0"/>
    </xf>
    <xf borderId="1" fillId="0" fontId="11" numFmtId="0" xfId="0" applyAlignment="1" applyBorder="1" applyFont="1">
      <alignment readingOrder="0" shrinkToFit="0" vertical="center" wrapText="1"/>
    </xf>
    <xf borderId="1" fillId="0" fontId="11" numFmtId="0" xfId="0" applyAlignment="1" applyBorder="1" applyFont="1">
      <alignment horizontal="center" readingOrder="0" shrinkToFit="0" vertical="center" wrapText="0"/>
    </xf>
    <xf borderId="0" fillId="0" fontId="10" numFmtId="0" xfId="0" applyAlignment="1" applyFont="1">
      <alignment horizontal="center" readingOrder="0" shrinkToFit="0" vertical="center" wrapText="0"/>
    </xf>
    <xf borderId="0" fillId="0" fontId="11" numFmtId="0" xfId="0" applyAlignment="1" applyFont="1">
      <alignment readingOrder="0" shrinkToFit="0" vertical="center" wrapText="1"/>
    </xf>
    <xf borderId="0" fillId="0" fontId="11" numFmtId="0" xfId="0" applyAlignment="1" applyFont="1">
      <alignment horizontal="center" readingOrder="0" shrinkToFit="0" vertical="center" wrapText="0"/>
    </xf>
    <xf borderId="1" fillId="0" fontId="4" numFmtId="0" xfId="0" applyAlignment="1" applyBorder="1" applyFont="1">
      <alignment readingOrder="0" shrinkToFit="0" vertical="top" wrapText="1"/>
    </xf>
    <xf borderId="0" fillId="0" fontId="4" numFmtId="0" xfId="0" applyAlignment="1" applyFont="1">
      <alignment readingOrder="0" shrinkToFit="0" vertical="top" wrapText="1"/>
    </xf>
    <xf borderId="2" fillId="0" fontId="12" numFmtId="0" xfId="0" applyAlignment="1" applyBorder="1" applyFont="1">
      <alignment readingOrder="0" shrinkToFit="0" vertical="bottom" wrapText="0"/>
    </xf>
    <xf borderId="2" fillId="0" fontId="13" numFmtId="0" xfId="0" applyAlignment="1" applyBorder="1" applyFont="1">
      <alignment readingOrder="0" shrinkToFit="0" vertical="top" wrapText="1"/>
    </xf>
    <xf borderId="2" fillId="0" fontId="14" numFmtId="0" xfId="0" applyAlignment="1" applyBorder="1" applyFont="1">
      <alignment horizontal="center" readingOrder="0" shrinkToFit="0" vertical="center" wrapText="0"/>
    </xf>
    <xf borderId="2" fillId="4" fontId="3" numFmtId="164" xfId="0" applyAlignment="1" applyBorder="1" applyFont="1" applyNumberFormat="1">
      <alignment horizontal="center" vertical="center"/>
    </xf>
    <xf borderId="2" fillId="4" fontId="15" numFmtId="0" xfId="0" applyAlignment="1" applyBorder="1" applyFont="1">
      <alignment horizontal="center" vertical="center"/>
    </xf>
    <xf borderId="0" fillId="0" fontId="3" numFmtId="0" xfId="0" applyAlignment="1" applyFont="1">
      <alignment readingOrder="0"/>
    </xf>
    <xf borderId="0" fillId="3" fontId="16" numFmtId="0" xfId="0" applyAlignment="1" applyFont="1">
      <alignment readingOrder="0"/>
    </xf>
    <xf borderId="0" fillId="3" fontId="17" numFmtId="164" xfId="0" applyAlignment="1" applyFont="1" applyNumberFormat="1">
      <alignment readingOrder="0"/>
    </xf>
    <xf borderId="0" fillId="4" fontId="18" numFmtId="0" xfId="0" applyAlignment="1" applyFont="1">
      <alignment readingOrder="0"/>
    </xf>
    <xf borderId="0" fillId="2" fontId="19" numFmtId="0" xfId="0" applyAlignment="1" applyFont="1">
      <alignment readingOrder="0" shrinkToFit="0" wrapText="1"/>
    </xf>
    <xf borderId="0" fillId="0" fontId="20" numFmtId="0" xfId="0" applyAlignment="1" applyFont="1">
      <alignment vertical="bottom"/>
    </xf>
    <xf borderId="2" fillId="4" fontId="8" numFmtId="164" xfId="0" applyAlignment="1" applyBorder="1" applyFont="1" applyNumberFormat="1">
      <alignment horizontal="center" readingOrder="0" vertical="center"/>
    </xf>
    <xf borderId="1" fillId="0" fontId="4" numFmtId="0" xfId="0" applyBorder="1" applyFont="1"/>
    <xf borderId="1" fillId="0" fontId="11" numFmtId="0" xfId="0" applyAlignment="1" applyBorder="1" applyFont="1">
      <alignment horizontal="center" readingOrder="0" vertical="center"/>
    </xf>
    <xf borderId="1" fillId="0" fontId="11" numFmtId="164" xfId="0" applyAlignment="1" applyBorder="1" applyFont="1" applyNumberFormat="1">
      <alignment horizontal="center" vertical="center"/>
    </xf>
    <xf borderId="1" fillId="0" fontId="21" numFmtId="164" xfId="0" applyAlignment="1" applyBorder="1" applyFont="1" applyNumberFormat="1">
      <alignment horizontal="center" vertical="center"/>
    </xf>
    <xf borderId="0" fillId="0" fontId="22" numFmtId="0" xfId="0" applyAlignment="1" applyFont="1">
      <alignment horizontal="center" readingOrder="0" vertical="center"/>
    </xf>
    <xf borderId="1" fillId="4" fontId="11" numFmtId="0" xfId="0" applyBorder="1" applyFont="1"/>
    <xf borderId="1" fillId="4" fontId="11" numFmtId="0" xfId="0" applyAlignment="1" applyBorder="1" applyFont="1">
      <alignment readingOrder="0" shrinkToFit="0" vertical="center" wrapText="1"/>
    </xf>
    <xf borderId="1" fillId="4" fontId="11" numFmtId="0" xfId="0" applyAlignment="1" applyBorder="1" applyFont="1">
      <alignment horizontal="center" readingOrder="0" vertical="center"/>
    </xf>
    <xf borderId="1" fillId="4" fontId="11" numFmtId="164" xfId="0" applyAlignment="1" applyBorder="1" applyFont="1" applyNumberFormat="1">
      <alignment horizontal="center" vertical="center"/>
    </xf>
    <xf borderId="1" fillId="4" fontId="21" numFmtId="164" xfId="0" applyAlignment="1" applyBorder="1" applyFont="1" applyNumberFormat="1">
      <alignment horizontal="center" vertical="center"/>
    </xf>
    <xf borderId="1" fillId="4" fontId="23" numFmtId="0" xfId="0" applyBorder="1" applyFont="1"/>
    <xf borderId="0" fillId="4" fontId="24" numFmtId="0" xfId="0" applyAlignment="1" applyFont="1">
      <alignment horizontal="center" readingOrder="0" shrinkToFit="0" vertical="center" wrapText="0"/>
    </xf>
    <xf borderId="0" fillId="4" fontId="24" numFmtId="0" xfId="0" applyAlignment="1" applyFont="1">
      <alignment horizontal="center" readingOrder="0" shrinkToFit="0" vertical="center" wrapText="1"/>
    </xf>
    <xf borderId="0" fillId="4" fontId="24" numFmtId="0" xfId="0" applyAlignment="1" applyFont="1">
      <alignment horizontal="center" readingOrder="0" vertical="center"/>
    </xf>
    <xf borderId="0" fillId="2" fontId="25" numFmtId="0" xfId="0" applyAlignment="1" applyFont="1">
      <alignment horizontal="center" readingOrder="0" shrinkToFit="0" vertical="bottom" wrapText="0"/>
    </xf>
    <xf borderId="0" fillId="0" fontId="4" numFmtId="0" xfId="0" applyFont="1"/>
    <xf borderId="0" fillId="0" fontId="4" numFmtId="0" xfId="0" applyAlignment="1" applyFont="1">
      <alignment readingOrder="0" shrinkToFit="0" vertical="center" wrapText="1"/>
    </xf>
    <xf borderId="0" fillId="0" fontId="4" numFmtId="0" xfId="0" applyAlignment="1" applyFont="1">
      <alignment horizontal="center" readingOrder="0" vertical="center"/>
    </xf>
    <xf borderId="0" fillId="0" fontId="4" numFmtId="164" xfId="0" applyAlignment="1" applyFont="1" applyNumberFormat="1">
      <alignment horizontal="center" vertical="center"/>
    </xf>
    <xf borderId="0" fillId="0" fontId="5" numFmtId="164" xfId="0" applyAlignment="1" applyFont="1" applyNumberFormat="1">
      <alignment horizontal="center" vertical="center"/>
    </xf>
    <xf borderId="2" fillId="0" fontId="4" numFmtId="0" xfId="0" applyBorder="1" applyFont="1"/>
    <xf borderId="2" fillId="0" fontId="4" numFmtId="0" xfId="0" applyAlignment="1" applyBorder="1" applyFont="1">
      <alignment readingOrder="0" shrinkToFit="0" vertical="center" wrapText="1"/>
    </xf>
    <xf borderId="2" fillId="0" fontId="4" numFmtId="0" xfId="0" applyAlignment="1" applyBorder="1" applyFont="1">
      <alignment horizontal="center" readingOrder="0" vertical="center"/>
    </xf>
    <xf borderId="2" fillId="0" fontId="4" numFmtId="164" xfId="0" applyAlignment="1" applyBorder="1" applyFont="1" applyNumberFormat="1">
      <alignment horizontal="center" vertical="center"/>
    </xf>
    <xf borderId="2" fillId="0" fontId="5" numFmtId="164" xfId="0" applyAlignment="1" applyBorder="1" applyFont="1" applyNumberFormat="1">
      <alignment horizontal="center" vertical="center"/>
    </xf>
    <xf borderId="1" fillId="0" fontId="10" numFmtId="0" xfId="0" applyAlignment="1" applyBorder="1" applyFont="1">
      <alignment readingOrder="0" shrinkToFit="0" vertical="bottom" wrapText="0"/>
    </xf>
    <xf borderId="1" fillId="0" fontId="11" numFmtId="0" xfId="0" applyAlignment="1" applyBorder="1" applyFont="1">
      <alignment readingOrder="0" shrinkToFit="0" vertical="top" wrapText="1"/>
    </xf>
    <xf borderId="1" fillId="0" fontId="11" numFmtId="164" xfId="0" applyAlignment="1" applyBorder="1" applyFont="1" applyNumberFormat="1">
      <alignment horizontal="center" readingOrder="0" shrinkToFit="0" vertical="center" wrapText="0"/>
    </xf>
    <xf borderId="1" fillId="0" fontId="21" numFmtId="164" xfId="0" applyAlignment="1" applyBorder="1" applyFont="1" applyNumberFormat="1">
      <alignment horizontal="center" readingOrder="0" shrinkToFit="0" vertical="center"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D9EAD3"/>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4.75"/>
    <col customWidth="1" min="2" max="2" width="125.25"/>
    <col customWidth="1" min="3" max="3" width="15.75"/>
    <col customWidth="1" min="5" max="5" width="40.63"/>
    <col customWidth="1" min="6" max="6" width="15.25"/>
    <col customWidth="1" min="7" max="7" width="47.63"/>
  </cols>
  <sheetData>
    <row r="1" ht="21.0" customHeight="1">
      <c r="A1" s="1" t="s">
        <v>0</v>
      </c>
    </row>
    <row r="2" ht="30.0" customHeight="1">
      <c r="A2" s="2" t="s">
        <v>1</v>
      </c>
      <c r="B2" s="2" t="s">
        <v>2</v>
      </c>
      <c r="C2" s="2" t="s">
        <v>3</v>
      </c>
      <c r="D2" s="2" t="s">
        <v>4</v>
      </c>
      <c r="E2" s="3" t="s">
        <v>5</v>
      </c>
      <c r="F2" s="4" t="s">
        <v>6</v>
      </c>
    </row>
    <row r="3" ht="129.75" customHeight="1">
      <c r="A3" s="5"/>
      <c r="B3" s="6" t="s">
        <v>7</v>
      </c>
      <c r="C3" s="7" t="s">
        <v>8</v>
      </c>
      <c r="D3" s="7">
        <v>1.0</v>
      </c>
      <c r="E3" s="8">
        <f>1785+1290+360+190</f>
        <v>3625</v>
      </c>
      <c r="F3" s="9">
        <f t="shared" ref="F3:F34" si="1">E3*D3</f>
        <v>3625</v>
      </c>
    </row>
    <row r="4">
      <c r="A4" s="5"/>
      <c r="B4" s="6" t="s">
        <v>9</v>
      </c>
      <c r="C4" s="7" t="s">
        <v>8</v>
      </c>
      <c r="D4" s="7">
        <v>1.0</v>
      </c>
      <c r="E4" s="8">
        <f>1715+1290+360+190</f>
        <v>3555</v>
      </c>
      <c r="F4" s="9">
        <f t="shared" si="1"/>
        <v>3555</v>
      </c>
    </row>
    <row r="5">
      <c r="A5" s="5"/>
      <c r="B5" s="6" t="s">
        <v>10</v>
      </c>
      <c r="C5" s="7" t="s">
        <v>8</v>
      </c>
      <c r="D5" s="7">
        <v>1.0</v>
      </c>
      <c r="E5" s="8">
        <f>1480+1290+360+190</f>
        <v>3320</v>
      </c>
      <c r="F5" s="9">
        <f t="shared" si="1"/>
        <v>3320</v>
      </c>
    </row>
    <row r="6" ht="126.75" customHeight="1">
      <c r="A6" s="5"/>
      <c r="B6" s="6" t="s">
        <v>11</v>
      </c>
      <c r="C6" s="7" t="s">
        <v>8</v>
      </c>
      <c r="D6" s="7">
        <v>1.0</v>
      </c>
      <c r="E6" s="8">
        <f>1500+1290+360+190</f>
        <v>3340</v>
      </c>
      <c r="F6" s="9">
        <f t="shared" si="1"/>
        <v>3340</v>
      </c>
    </row>
    <row r="7">
      <c r="A7" s="5"/>
      <c r="B7" s="6" t="s">
        <v>12</v>
      </c>
      <c r="C7" s="7" t="s">
        <v>8</v>
      </c>
      <c r="D7" s="7">
        <v>1.0</v>
      </c>
      <c r="E7" s="8">
        <f>1700+1290+360+190</f>
        <v>3540</v>
      </c>
      <c r="F7" s="9">
        <f t="shared" si="1"/>
        <v>3540</v>
      </c>
    </row>
    <row r="8">
      <c r="A8" s="5"/>
      <c r="B8" s="6" t="s">
        <v>13</v>
      </c>
      <c r="C8" s="7" t="s">
        <v>8</v>
      </c>
      <c r="D8" s="7">
        <v>1.0</v>
      </c>
      <c r="E8" s="8">
        <f>1500+1200+360+190</f>
        <v>3250</v>
      </c>
      <c r="F8" s="9">
        <f t="shared" si="1"/>
        <v>3250</v>
      </c>
    </row>
    <row r="9">
      <c r="A9" s="5"/>
      <c r="B9" s="6" t="s">
        <v>14</v>
      </c>
      <c r="C9" s="7" t="s">
        <v>8</v>
      </c>
      <c r="D9" s="7">
        <v>1.0</v>
      </c>
      <c r="E9" s="8">
        <f>1700+1405+360+190</f>
        <v>3655</v>
      </c>
      <c r="F9" s="9">
        <f t="shared" si="1"/>
        <v>3655</v>
      </c>
    </row>
    <row r="10">
      <c r="A10" s="5"/>
      <c r="B10" s="6" t="s">
        <v>15</v>
      </c>
      <c r="C10" s="7" t="s">
        <v>8</v>
      </c>
      <c r="D10" s="7">
        <v>1.0</v>
      </c>
      <c r="E10" s="8">
        <f>2045+1405+360+190</f>
        <v>4000</v>
      </c>
      <c r="F10" s="9">
        <f t="shared" si="1"/>
        <v>4000</v>
      </c>
    </row>
    <row r="11">
      <c r="A11" s="5"/>
      <c r="B11" s="6" t="s">
        <v>16</v>
      </c>
      <c r="C11" s="7" t="s">
        <v>8</v>
      </c>
      <c r="D11" s="7">
        <v>1.0</v>
      </c>
      <c r="E11" s="8">
        <f>1635+1200+360+190</f>
        <v>3385</v>
      </c>
      <c r="F11" s="9">
        <f t="shared" si="1"/>
        <v>3385</v>
      </c>
    </row>
    <row r="12">
      <c r="A12" s="5"/>
      <c r="B12" s="6" t="s">
        <v>17</v>
      </c>
      <c r="C12" s="7" t="s">
        <v>8</v>
      </c>
      <c r="D12" s="7">
        <v>1.0</v>
      </c>
      <c r="E12" s="8">
        <f>1835+1200+360+190</f>
        <v>3585</v>
      </c>
      <c r="F12" s="9">
        <f t="shared" si="1"/>
        <v>3585</v>
      </c>
    </row>
    <row r="13">
      <c r="A13" s="5"/>
      <c r="B13" s="6" t="s">
        <v>18</v>
      </c>
      <c r="C13" s="7" t="s">
        <v>8</v>
      </c>
      <c r="D13" s="7">
        <v>1.0</v>
      </c>
      <c r="E13" s="8">
        <f>1535+1200+360+190</f>
        <v>3285</v>
      </c>
      <c r="F13" s="9">
        <f t="shared" si="1"/>
        <v>3285</v>
      </c>
    </row>
    <row r="14">
      <c r="A14" s="5"/>
      <c r="B14" s="6" t="s">
        <v>19</v>
      </c>
      <c r="C14" s="7" t="s">
        <v>8</v>
      </c>
      <c r="D14" s="7">
        <v>1.0</v>
      </c>
      <c r="E14" s="8">
        <f>1715+1200+360+190</f>
        <v>3465</v>
      </c>
      <c r="F14" s="9">
        <f t="shared" si="1"/>
        <v>3465</v>
      </c>
    </row>
    <row r="15">
      <c r="A15" s="5"/>
      <c r="B15" s="6" t="s">
        <v>20</v>
      </c>
      <c r="C15" s="7" t="s">
        <v>8</v>
      </c>
      <c r="D15" s="7">
        <v>1.0</v>
      </c>
      <c r="E15" s="8">
        <f>1735+1200+360+190</f>
        <v>3485</v>
      </c>
      <c r="F15" s="9">
        <f t="shared" si="1"/>
        <v>3485</v>
      </c>
    </row>
    <row r="16">
      <c r="A16" s="5"/>
      <c r="B16" s="6" t="s">
        <v>21</v>
      </c>
      <c r="C16" s="7" t="s">
        <v>8</v>
      </c>
      <c r="D16" s="7">
        <v>1.0</v>
      </c>
      <c r="E16" s="8">
        <f>1935+1200+360+190</f>
        <v>3685</v>
      </c>
      <c r="F16" s="9">
        <f t="shared" si="1"/>
        <v>3685</v>
      </c>
    </row>
    <row r="17">
      <c r="A17" s="5"/>
      <c r="B17" s="6" t="s">
        <v>22</v>
      </c>
      <c r="C17" s="7" t="s">
        <v>8</v>
      </c>
      <c r="D17" s="7">
        <v>1.0</v>
      </c>
      <c r="E17" s="8">
        <f t="shared" ref="E17:E18" si="2">1525+1200+360+190</f>
        <v>3275</v>
      </c>
      <c r="F17" s="9">
        <f t="shared" si="1"/>
        <v>3275</v>
      </c>
    </row>
    <row r="18">
      <c r="A18" s="5"/>
      <c r="B18" s="6" t="s">
        <v>23</v>
      </c>
      <c r="C18" s="7" t="s">
        <v>8</v>
      </c>
      <c r="D18" s="7">
        <v>1.0</v>
      </c>
      <c r="E18" s="8">
        <f t="shared" si="2"/>
        <v>3275</v>
      </c>
      <c r="F18" s="9">
        <f t="shared" si="1"/>
        <v>3275</v>
      </c>
    </row>
    <row r="19">
      <c r="A19" s="5"/>
      <c r="B19" s="6" t="s">
        <v>24</v>
      </c>
      <c r="C19" s="7" t="s">
        <v>8</v>
      </c>
      <c r="D19" s="7">
        <v>1.0</v>
      </c>
      <c r="E19" s="8">
        <f>1395+1200+360+190</f>
        <v>3145</v>
      </c>
      <c r="F19" s="9">
        <f t="shared" si="1"/>
        <v>3145</v>
      </c>
    </row>
    <row r="20">
      <c r="A20" s="5"/>
      <c r="B20" s="6" t="s">
        <v>25</v>
      </c>
      <c r="C20" s="7" t="s">
        <v>8</v>
      </c>
      <c r="D20" s="7">
        <v>1.0</v>
      </c>
      <c r="E20" s="8">
        <f>1535+1200+360+190</f>
        <v>3285</v>
      </c>
      <c r="F20" s="9">
        <f t="shared" si="1"/>
        <v>3285</v>
      </c>
    </row>
    <row r="21">
      <c r="A21" s="10"/>
      <c r="B21" s="11" t="s">
        <v>26</v>
      </c>
      <c r="C21" s="12" t="s">
        <v>8</v>
      </c>
      <c r="D21" s="12">
        <v>1.0</v>
      </c>
      <c r="E21" s="13">
        <f>1735+1200+360+190</f>
        <v>3485</v>
      </c>
      <c r="F21" s="14">
        <f t="shared" si="1"/>
        <v>3485</v>
      </c>
    </row>
    <row r="22">
      <c r="A22" s="10"/>
      <c r="B22" s="11" t="s">
        <v>27</v>
      </c>
      <c r="C22" s="12" t="s">
        <v>8</v>
      </c>
      <c r="D22" s="12">
        <v>1.0</v>
      </c>
      <c r="E22" s="13">
        <f>1935+1200+360+190</f>
        <v>3685</v>
      </c>
      <c r="F22" s="14">
        <f t="shared" si="1"/>
        <v>3685</v>
      </c>
    </row>
    <row r="23">
      <c r="A23" s="10"/>
      <c r="B23" s="11" t="s">
        <v>28</v>
      </c>
      <c r="C23" s="12" t="s">
        <v>8</v>
      </c>
      <c r="D23" s="12">
        <v>1.0</v>
      </c>
      <c r="E23" s="13">
        <f>1735+1200+360+190</f>
        <v>3485</v>
      </c>
      <c r="F23" s="14">
        <f t="shared" si="1"/>
        <v>3485</v>
      </c>
    </row>
    <row r="24">
      <c r="A24" s="10"/>
      <c r="B24" s="11" t="s">
        <v>29</v>
      </c>
      <c r="C24" s="12" t="s">
        <v>8</v>
      </c>
      <c r="D24" s="12">
        <v>1.0</v>
      </c>
      <c r="E24" s="13">
        <f>1915+1200+360+190</f>
        <v>3665</v>
      </c>
      <c r="F24" s="14">
        <f t="shared" si="1"/>
        <v>3665</v>
      </c>
    </row>
    <row r="25">
      <c r="A25" s="10"/>
      <c r="B25" s="11" t="s">
        <v>30</v>
      </c>
      <c r="C25" s="12" t="s">
        <v>8</v>
      </c>
      <c r="D25" s="12">
        <v>1.0</v>
      </c>
      <c r="E25" s="13">
        <f>1855+1200+360+190</f>
        <v>3605</v>
      </c>
      <c r="F25" s="14">
        <f t="shared" si="1"/>
        <v>3605</v>
      </c>
    </row>
    <row r="26">
      <c r="A26" s="10"/>
      <c r="B26" s="11" t="s">
        <v>31</v>
      </c>
      <c r="C26" s="12" t="s">
        <v>8</v>
      </c>
      <c r="D26" s="12">
        <v>1.0</v>
      </c>
      <c r="E26" s="13">
        <f>1535+1200+360+190</f>
        <v>3285</v>
      </c>
      <c r="F26" s="14">
        <f t="shared" si="1"/>
        <v>3285</v>
      </c>
    </row>
    <row r="27">
      <c r="A27" s="15"/>
      <c r="B27" s="16" t="s">
        <v>32</v>
      </c>
      <c r="C27" s="17" t="s">
        <v>8</v>
      </c>
      <c r="D27" s="17">
        <v>1.0</v>
      </c>
      <c r="E27" s="18">
        <f>2035+1200+360+190</f>
        <v>3785</v>
      </c>
      <c r="F27" s="19">
        <f t="shared" si="1"/>
        <v>3785</v>
      </c>
    </row>
    <row r="28">
      <c r="A28" s="20"/>
      <c r="B28" s="21" t="s">
        <v>33</v>
      </c>
      <c r="C28" s="22" t="s">
        <v>8</v>
      </c>
      <c r="D28" s="22">
        <v>1.0</v>
      </c>
      <c r="E28" s="23">
        <f>685+1200+360+190</f>
        <v>2435</v>
      </c>
      <c r="F28" s="24">
        <f t="shared" si="1"/>
        <v>2435</v>
      </c>
      <c r="G28" s="25"/>
    </row>
    <row r="29">
      <c r="A29" s="20"/>
      <c r="B29" s="21" t="s">
        <v>34</v>
      </c>
      <c r="C29" s="22" t="s">
        <v>8</v>
      </c>
      <c r="D29" s="22">
        <v>1.0</v>
      </c>
      <c r="E29" s="23">
        <f>1685+1200+360+190</f>
        <v>3435</v>
      </c>
      <c r="F29" s="24">
        <f t="shared" si="1"/>
        <v>3435</v>
      </c>
    </row>
    <row r="30">
      <c r="A30" s="20"/>
      <c r="B30" s="21" t="s">
        <v>35</v>
      </c>
      <c r="C30" s="22" t="s">
        <v>8</v>
      </c>
      <c r="D30" s="22">
        <v>1.0</v>
      </c>
      <c r="E30" s="23">
        <f t="shared" ref="E30:E31" si="3">1815+1200+360+190</f>
        <v>3565</v>
      </c>
      <c r="F30" s="24">
        <f t="shared" si="1"/>
        <v>3565</v>
      </c>
    </row>
    <row r="31">
      <c r="A31" s="20"/>
      <c r="B31" s="21" t="s">
        <v>36</v>
      </c>
      <c r="C31" s="22" t="s">
        <v>8</v>
      </c>
      <c r="D31" s="22">
        <v>1.0</v>
      </c>
      <c r="E31" s="23">
        <f t="shared" si="3"/>
        <v>3565</v>
      </c>
      <c r="F31" s="24">
        <f t="shared" si="1"/>
        <v>3565</v>
      </c>
    </row>
    <row r="32">
      <c r="A32" s="20"/>
      <c r="B32" s="21" t="s">
        <v>37</v>
      </c>
      <c r="C32" s="22" t="s">
        <v>8</v>
      </c>
      <c r="D32" s="22">
        <v>1.0</v>
      </c>
      <c r="E32" s="23">
        <f>1685+1200+360+190</f>
        <v>3435</v>
      </c>
      <c r="F32" s="24">
        <f t="shared" si="1"/>
        <v>3435</v>
      </c>
    </row>
    <row r="33">
      <c r="A33" s="20"/>
      <c r="B33" s="21" t="s">
        <v>38</v>
      </c>
      <c r="C33" s="22" t="s">
        <v>8</v>
      </c>
      <c r="D33" s="22">
        <v>1.0</v>
      </c>
      <c r="E33" s="23">
        <f>1815+1200+360+190</f>
        <v>3565</v>
      </c>
      <c r="F33" s="24">
        <f t="shared" si="1"/>
        <v>3565</v>
      </c>
    </row>
    <row r="34">
      <c r="A34" s="20"/>
      <c r="B34" s="21" t="s">
        <v>39</v>
      </c>
      <c r="C34" s="22" t="s">
        <v>8</v>
      </c>
      <c r="D34" s="22">
        <v>1.0</v>
      </c>
      <c r="E34" s="23">
        <f>1715+1200+360+190</f>
        <v>3465</v>
      </c>
      <c r="F34" s="24">
        <f t="shared" si="1"/>
        <v>3465</v>
      </c>
    </row>
    <row r="35">
      <c r="A35" s="26" t="s">
        <v>40</v>
      </c>
    </row>
    <row r="36">
      <c r="A36" s="2" t="s">
        <v>1</v>
      </c>
      <c r="B36" s="2" t="s">
        <v>2</v>
      </c>
      <c r="C36" s="2" t="s">
        <v>3</v>
      </c>
      <c r="D36" s="2" t="s">
        <v>4</v>
      </c>
      <c r="E36" s="3" t="s">
        <v>41</v>
      </c>
      <c r="F36" s="4" t="s">
        <v>6</v>
      </c>
    </row>
    <row r="37">
      <c r="A37" s="5"/>
      <c r="B37" s="27" t="s">
        <v>42</v>
      </c>
      <c r="C37" s="12" t="s">
        <v>43</v>
      </c>
      <c r="D37" s="12">
        <v>1.0</v>
      </c>
      <c r="E37" s="13">
        <f>465+710+470</f>
        <v>1645</v>
      </c>
      <c r="F37" s="14">
        <f t="shared" ref="F37:F40" si="4">E37*D37</f>
        <v>1645</v>
      </c>
    </row>
    <row r="38">
      <c r="B38" s="28" t="s">
        <v>44</v>
      </c>
      <c r="C38" s="17" t="s">
        <v>43</v>
      </c>
      <c r="D38" s="17">
        <v>1.0</v>
      </c>
      <c r="E38" s="18">
        <f>875+940+590</f>
        <v>2405</v>
      </c>
      <c r="F38" s="19">
        <f t="shared" si="4"/>
        <v>2405</v>
      </c>
    </row>
    <row r="39">
      <c r="A39" s="29"/>
      <c r="B39" s="30" t="s">
        <v>45</v>
      </c>
      <c r="C39" s="22" t="s">
        <v>43</v>
      </c>
      <c r="D39" s="22">
        <v>1.0</v>
      </c>
      <c r="E39" s="23">
        <f t="shared" ref="E39:E40" si="5">1175+940+710</f>
        <v>2825</v>
      </c>
      <c r="F39" s="24">
        <f t="shared" si="4"/>
        <v>2825</v>
      </c>
    </row>
    <row r="40">
      <c r="A40" s="29"/>
      <c r="B40" s="30" t="s">
        <v>46</v>
      </c>
      <c r="C40" s="22" t="s">
        <v>8</v>
      </c>
      <c r="D40" s="22">
        <v>1.0</v>
      </c>
      <c r="E40" s="31">
        <f t="shared" si="5"/>
        <v>2825</v>
      </c>
      <c r="F40" s="24">
        <f t="shared" si="4"/>
        <v>2825</v>
      </c>
      <c r="G40" s="32" t="s">
        <v>47</v>
      </c>
    </row>
    <row r="41">
      <c r="A41" s="26" t="s">
        <v>48</v>
      </c>
    </row>
    <row r="42">
      <c r="A42" s="2" t="s">
        <v>1</v>
      </c>
      <c r="B42" s="2" t="s">
        <v>2</v>
      </c>
      <c r="C42" s="2" t="s">
        <v>3</v>
      </c>
      <c r="D42" s="2" t="s">
        <v>4</v>
      </c>
      <c r="E42" s="3" t="s">
        <v>49</v>
      </c>
      <c r="F42" s="4" t="s">
        <v>6</v>
      </c>
    </row>
    <row r="43">
      <c r="A43" s="33" t="s">
        <v>50</v>
      </c>
      <c r="B43" s="34" t="s">
        <v>51</v>
      </c>
      <c r="C43" s="35" t="s">
        <v>43</v>
      </c>
      <c r="D43" s="35">
        <v>1.0</v>
      </c>
      <c r="E43" s="13">
        <f>5035+1080+360</f>
        <v>6475</v>
      </c>
      <c r="F43" s="14">
        <f t="shared" ref="F43:F44" si="6">E43*D43</f>
        <v>6475</v>
      </c>
    </row>
    <row r="44">
      <c r="A44" s="36" t="s">
        <v>52</v>
      </c>
      <c r="B44" s="37" t="s">
        <v>53</v>
      </c>
      <c r="C44" s="38" t="s">
        <v>43</v>
      </c>
      <c r="D44" s="38">
        <v>1.0</v>
      </c>
      <c r="E44" s="18">
        <f>6110+1080+360</f>
        <v>7550</v>
      </c>
      <c r="F44" s="19">
        <f t="shared" si="6"/>
        <v>7550</v>
      </c>
    </row>
    <row r="45">
      <c r="A45" s="26" t="s">
        <v>54</v>
      </c>
    </row>
    <row r="46">
      <c r="A46" s="2" t="s">
        <v>1</v>
      </c>
      <c r="B46" s="2" t="s">
        <v>2</v>
      </c>
      <c r="C46" s="2" t="s">
        <v>3</v>
      </c>
      <c r="D46" s="2" t="s">
        <v>4</v>
      </c>
      <c r="E46" s="3" t="s">
        <v>55</v>
      </c>
      <c r="F46" s="4" t="s">
        <v>6</v>
      </c>
    </row>
    <row r="47">
      <c r="A47" s="33" t="s">
        <v>56</v>
      </c>
      <c r="B47" s="39" t="s">
        <v>57</v>
      </c>
      <c r="C47" s="35" t="s">
        <v>43</v>
      </c>
      <c r="D47" s="35">
        <v>1.0</v>
      </c>
      <c r="E47" s="13">
        <f>395+710+470</f>
        <v>1575</v>
      </c>
      <c r="F47" s="14">
        <f t="shared" ref="F47:F51" si="7">E47*D47</f>
        <v>1575</v>
      </c>
    </row>
    <row r="48">
      <c r="A48" s="33" t="s">
        <v>58</v>
      </c>
      <c r="B48" s="39" t="s">
        <v>59</v>
      </c>
      <c r="C48" s="35" t="s">
        <v>43</v>
      </c>
      <c r="D48" s="35">
        <v>1.0</v>
      </c>
      <c r="E48" s="13">
        <f>545+940+590</f>
        <v>2075</v>
      </c>
      <c r="F48" s="14">
        <f t="shared" si="7"/>
        <v>2075</v>
      </c>
    </row>
    <row r="49">
      <c r="A49" s="33" t="s">
        <v>60</v>
      </c>
      <c r="B49" s="39" t="s">
        <v>61</v>
      </c>
      <c r="C49" s="35" t="s">
        <v>43</v>
      </c>
      <c r="D49" s="35">
        <v>1.0</v>
      </c>
      <c r="E49" s="13">
        <f>835+940+710</f>
        <v>2485</v>
      </c>
      <c r="F49" s="14">
        <f t="shared" si="7"/>
        <v>2485</v>
      </c>
    </row>
    <row r="50">
      <c r="A50" s="33" t="s">
        <v>62</v>
      </c>
      <c r="B50" s="39" t="s">
        <v>63</v>
      </c>
      <c r="C50" s="35" t="s">
        <v>43</v>
      </c>
      <c r="D50" s="35">
        <v>1.0</v>
      </c>
      <c r="E50" s="13">
        <f>1165+940+710</f>
        <v>2815</v>
      </c>
      <c r="F50" s="14">
        <f t="shared" si="7"/>
        <v>2815</v>
      </c>
    </row>
    <row r="51">
      <c r="A51" s="36" t="s">
        <v>64</v>
      </c>
      <c r="B51" s="40" t="s">
        <v>65</v>
      </c>
      <c r="C51" s="38" t="s">
        <v>43</v>
      </c>
      <c r="D51" s="38">
        <v>1.0</v>
      </c>
      <c r="E51" s="18">
        <f>1275+940+710</f>
        <v>2925</v>
      </c>
      <c r="F51" s="19">
        <f t="shared" si="7"/>
        <v>2925</v>
      </c>
    </row>
    <row r="52">
      <c r="A52" s="41"/>
      <c r="B52" s="42"/>
      <c r="C52" s="43"/>
      <c r="D52" s="43"/>
      <c r="E52" s="44"/>
      <c r="F52" s="45"/>
    </row>
    <row r="54">
      <c r="B54" s="46" t="s">
        <v>66</v>
      </c>
    </row>
    <row r="55">
      <c r="A55" s="47" t="s">
        <v>67</v>
      </c>
      <c r="D55" s="48">
        <f>F3+F4+F5+F6+F7+F8+F9+F10+F11+F12+F13+F14+F15+F16+F17+F18+F19+F20+F21+F22+F23+F24++F25+F26+F27+F28+F29+F30+F31+F32+F33+F34+F37+F38+F39+F40+F43+F44+F47+F48+F49+F50+F51</f>
        <v>146215</v>
      </c>
    </row>
    <row r="56" ht="33.0" customHeight="1">
      <c r="E56" s="49" t="s">
        <v>68</v>
      </c>
    </row>
    <row r="57">
      <c r="B57" s="50" t="s">
        <v>69</v>
      </c>
    </row>
    <row r="58">
      <c r="B58" s="51"/>
    </row>
  </sheetData>
  <mergeCells count="6">
    <mergeCell ref="A1:F1"/>
    <mergeCell ref="A35:F35"/>
    <mergeCell ref="A41:F41"/>
    <mergeCell ref="A45:F45"/>
    <mergeCell ref="A55:C55"/>
    <mergeCell ref="D55:F55"/>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B6D7A8"/>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4.88"/>
    <col customWidth="1" min="2" max="2" width="125.25"/>
    <col customWidth="1" min="3" max="3" width="15.75"/>
    <col customWidth="1" min="5" max="5" width="48.38"/>
    <col customWidth="1" min="6" max="6" width="16.63"/>
    <col customWidth="1" min="7" max="7" width="25.88"/>
  </cols>
  <sheetData>
    <row r="1" ht="16.5" customHeight="1">
      <c r="A1" s="1" t="s">
        <v>70</v>
      </c>
    </row>
    <row r="2" ht="30.0" customHeight="1">
      <c r="A2" s="2" t="s">
        <v>1</v>
      </c>
      <c r="B2" s="2" t="s">
        <v>2</v>
      </c>
      <c r="C2" s="2" t="s">
        <v>3</v>
      </c>
      <c r="D2" s="2" t="s">
        <v>4</v>
      </c>
      <c r="E2" s="3" t="s">
        <v>71</v>
      </c>
      <c r="F2" s="4" t="s">
        <v>6</v>
      </c>
    </row>
    <row r="3" ht="110.25" customHeight="1">
      <c r="A3" s="5"/>
      <c r="B3" s="6" t="s">
        <v>72</v>
      </c>
      <c r="C3" s="7" t="s">
        <v>8</v>
      </c>
      <c r="D3" s="7">
        <v>1.0</v>
      </c>
      <c r="E3" s="8">
        <f>2150+1290+360+190</f>
        <v>3990</v>
      </c>
      <c r="F3" s="9">
        <f t="shared" ref="F3:F26" si="1">E3*D3</f>
        <v>3990</v>
      </c>
    </row>
    <row r="4">
      <c r="A4" s="5"/>
      <c r="B4" s="6" t="s">
        <v>73</v>
      </c>
      <c r="C4" s="7" t="s">
        <v>8</v>
      </c>
      <c r="D4" s="7">
        <v>1.0</v>
      </c>
      <c r="E4" s="8">
        <f>1960+1290+360+190</f>
        <v>3800</v>
      </c>
      <c r="F4" s="9">
        <f t="shared" si="1"/>
        <v>3800</v>
      </c>
    </row>
    <row r="5">
      <c r="A5" s="5"/>
      <c r="B5" s="6" t="s">
        <v>74</v>
      </c>
      <c r="C5" s="7" t="s">
        <v>8</v>
      </c>
      <c r="D5" s="7">
        <v>1.0</v>
      </c>
      <c r="E5" s="8">
        <f>1885+1290+360+190</f>
        <v>3725</v>
      </c>
      <c r="F5" s="9">
        <f t="shared" si="1"/>
        <v>3725</v>
      </c>
    </row>
    <row r="6" ht="115.5" customHeight="1">
      <c r="A6" s="5"/>
      <c r="B6" s="6" t="s">
        <v>75</v>
      </c>
      <c r="C6" s="7" t="s">
        <v>8</v>
      </c>
      <c r="D6" s="7">
        <v>1.0</v>
      </c>
      <c r="E6" s="8">
        <f>1985+1290+360+190</f>
        <v>3825</v>
      </c>
      <c r="F6" s="9">
        <f t="shared" si="1"/>
        <v>3825</v>
      </c>
    </row>
    <row r="7">
      <c r="A7" s="5"/>
      <c r="B7" s="6" t="s">
        <v>76</v>
      </c>
      <c r="C7" s="7" t="s">
        <v>8</v>
      </c>
      <c r="D7" s="7">
        <v>1.0</v>
      </c>
      <c r="E7" s="8">
        <f>2235+1290+360+190</f>
        <v>4075</v>
      </c>
      <c r="F7" s="9">
        <f t="shared" si="1"/>
        <v>4075</v>
      </c>
    </row>
    <row r="8">
      <c r="A8" s="5"/>
      <c r="B8" s="6" t="s">
        <v>77</v>
      </c>
      <c r="C8" s="7" t="s">
        <v>8</v>
      </c>
      <c r="D8" s="7">
        <v>1.0</v>
      </c>
      <c r="E8" s="8">
        <f>2135+1200+360+190</f>
        <v>3885</v>
      </c>
      <c r="F8" s="9">
        <f t="shared" si="1"/>
        <v>3885</v>
      </c>
    </row>
    <row r="9">
      <c r="A9" s="5"/>
      <c r="B9" s="6" t="s">
        <v>78</v>
      </c>
      <c r="C9" s="7" t="s">
        <v>8</v>
      </c>
      <c r="D9" s="7">
        <v>1.0</v>
      </c>
      <c r="E9" s="8">
        <f t="shared" ref="E9:E10" si="2">2285+1405+360+190</f>
        <v>4240</v>
      </c>
      <c r="F9" s="9">
        <f t="shared" si="1"/>
        <v>4240</v>
      </c>
    </row>
    <row r="10">
      <c r="A10" s="5"/>
      <c r="B10" s="6" t="s">
        <v>79</v>
      </c>
      <c r="C10" s="7" t="s">
        <v>8</v>
      </c>
      <c r="D10" s="7">
        <v>1.0</v>
      </c>
      <c r="E10" s="8">
        <f t="shared" si="2"/>
        <v>4240</v>
      </c>
      <c r="F10" s="9">
        <f t="shared" si="1"/>
        <v>4240</v>
      </c>
    </row>
    <row r="11">
      <c r="A11" s="5"/>
      <c r="B11" s="6" t="s">
        <v>80</v>
      </c>
      <c r="C11" s="7" t="s">
        <v>8</v>
      </c>
      <c r="D11" s="7">
        <v>1.0</v>
      </c>
      <c r="E11" s="8">
        <f>1885+1200+360+190</f>
        <v>3635</v>
      </c>
      <c r="F11" s="9">
        <f t="shared" si="1"/>
        <v>3635</v>
      </c>
    </row>
    <row r="12">
      <c r="A12" s="5"/>
      <c r="B12" s="6" t="s">
        <v>81</v>
      </c>
      <c r="C12" s="7" t="s">
        <v>8</v>
      </c>
      <c r="D12" s="7">
        <v>1.0</v>
      </c>
      <c r="E12" s="8">
        <f>2085+1200+360+190</f>
        <v>3835</v>
      </c>
      <c r="F12" s="9">
        <f t="shared" si="1"/>
        <v>3835</v>
      </c>
    </row>
    <row r="13">
      <c r="A13" s="5"/>
      <c r="B13" s="6" t="s">
        <v>82</v>
      </c>
      <c r="C13" s="7" t="s">
        <v>8</v>
      </c>
      <c r="D13" s="7">
        <v>1.0</v>
      </c>
      <c r="E13" s="8">
        <f>1985+1200+360+190</f>
        <v>3735</v>
      </c>
      <c r="F13" s="9">
        <f t="shared" si="1"/>
        <v>3735</v>
      </c>
    </row>
    <row r="14">
      <c r="A14" s="5"/>
      <c r="B14" s="6" t="s">
        <v>83</v>
      </c>
      <c r="C14" s="7" t="s">
        <v>8</v>
      </c>
      <c r="D14" s="7">
        <v>1.0</v>
      </c>
      <c r="E14" s="8">
        <f>2185+1200+360+190</f>
        <v>3935</v>
      </c>
      <c r="F14" s="9">
        <f t="shared" si="1"/>
        <v>3935</v>
      </c>
    </row>
    <row r="15">
      <c r="A15" s="5"/>
      <c r="B15" s="6" t="s">
        <v>84</v>
      </c>
      <c r="C15" s="7" t="s">
        <v>8</v>
      </c>
      <c r="D15" s="7">
        <v>1.0</v>
      </c>
      <c r="E15" s="8">
        <f>1985+1200+360+190</f>
        <v>3735</v>
      </c>
      <c r="F15" s="9">
        <f t="shared" si="1"/>
        <v>3735</v>
      </c>
    </row>
    <row r="16">
      <c r="A16" s="5"/>
      <c r="B16" s="6" t="s">
        <v>85</v>
      </c>
      <c r="C16" s="7" t="s">
        <v>8</v>
      </c>
      <c r="D16" s="7">
        <v>1.0</v>
      </c>
      <c r="E16" s="8">
        <f>2185+1200+360+190</f>
        <v>3935</v>
      </c>
      <c r="F16" s="9">
        <f t="shared" si="1"/>
        <v>3935</v>
      </c>
    </row>
    <row r="17">
      <c r="A17" s="5"/>
      <c r="B17" s="6" t="s">
        <v>86</v>
      </c>
      <c r="C17" s="7" t="s">
        <v>8</v>
      </c>
      <c r="D17" s="7">
        <v>1.0</v>
      </c>
      <c r="E17" s="8">
        <f>1915+1200+360+190</f>
        <v>3665</v>
      </c>
      <c r="F17" s="9">
        <f t="shared" si="1"/>
        <v>3665</v>
      </c>
    </row>
    <row r="18">
      <c r="A18" s="5"/>
      <c r="B18" s="6" t="s">
        <v>87</v>
      </c>
      <c r="C18" s="7" t="s">
        <v>8</v>
      </c>
      <c r="D18" s="7">
        <v>1.0</v>
      </c>
      <c r="E18" s="8">
        <f>1955+1200+360+190</f>
        <v>3705</v>
      </c>
      <c r="F18" s="9">
        <f t="shared" si="1"/>
        <v>3705</v>
      </c>
    </row>
    <row r="19">
      <c r="A19" s="5"/>
      <c r="B19" s="6" t="s">
        <v>88</v>
      </c>
      <c r="C19" s="7" t="s">
        <v>8</v>
      </c>
      <c r="D19" s="7">
        <v>1.0</v>
      </c>
      <c r="E19" s="8">
        <f>1785+1200+360+190</f>
        <v>3535</v>
      </c>
      <c r="F19" s="9">
        <f t="shared" si="1"/>
        <v>3535</v>
      </c>
    </row>
    <row r="20">
      <c r="A20" s="10"/>
      <c r="B20" s="11" t="s">
        <v>89</v>
      </c>
      <c r="C20" s="12" t="s">
        <v>8</v>
      </c>
      <c r="D20" s="12">
        <v>1.0</v>
      </c>
      <c r="E20" s="13">
        <f>1985+1200+360+190</f>
        <v>3735</v>
      </c>
      <c r="F20" s="14">
        <f t="shared" si="1"/>
        <v>3735</v>
      </c>
    </row>
    <row r="21">
      <c r="A21" s="10"/>
      <c r="B21" s="11" t="s">
        <v>90</v>
      </c>
      <c r="C21" s="12" t="s">
        <v>8</v>
      </c>
      <c r="D21" s="12">
        <v>1.0</v>
      </c>
      <c r="E21" s="13">
        <f>2175+1200+360+190</f>
        <v>3925</v>
      </c>
      <c r="F21" s="14">
        <f t="shared" si="1"/>
        <v>3925</v>
      </c>
    </row>
    <row r="22">
      <c r="A22" s="20"/>
      <c r="B22" s="21" t="s">
        <v>91</v>
      </c>
      <c r="C22" s="22" t="s">
        <v>8</v>
      </c>
      <c r="D22" s="22">
        <v>1.0</v>
      </c>
      <c r="E22" s="23">
        <f>2015+1200+360+190</f>
        <v>3765</v>
      </c>
      <c r="F22" s="24">
        <f t="shared" si="1"/>
        <v>3765</v>
      </c>
    </row>
    <row r="23">
      <c r="A23" s="20"/>
      <c r="B23" s="21" t="s">
        <v>92</v>
      </c>
      <c r="C23" s="22" t="s">
        <v>8</v>
      </c>
      <c r="D23" s="22">
        <v>1.0</v>
      </c>
      <c r="E23" s="23">
        <f t="shared" ref="E23:E26" si="3">2185+1200+360+190</f>
        <v>3935</v>
      </c>
      <c r="F23" s="24">
        <f t="shared" si="1"/>
        <v>3935</v>
      </c>
    </row>
    <row r="24">
      <c r="A24" s="20"/>
      <c r="B24" s="21" t="s">
        <v>93</v>
      </c>
      <c r="C24" s="22" t="s">
        <v>8</v>
      </c>
      <c r="D24" s="22">
        <v>1.0</v>
      </c>
      <c r="E24" s="23">
        <f t="shared" si="3"/>
        <v>3935</v>
      </c>
      <c r="F24" s="24">
        <f t="shared" si="1"/>
        <v>3935</v>
      </c>
    </row>
    <row r="25">
      <c r="A25" s="20"/>
      <c r="B25" s="21" t="s">
        <v>94</v>
      </c>
      <c r="C25" s="22" t="s">
        <v>8</v>
      </c>
      <c r="D25" s="22">
        <v>1.0</v>
      </c>
      <c r="E25" s="23">
        <f t="shared" si="3"/>
        <v>3935</v>
      </c>
      <c r="F25" s="24">
        <f t="shared" si="1"/>
        <v>3935</v>
      </c>
    </row>
    <row r="26">
      <c r="A26" s="20"/>
      <c r="B26" s="21" t="s">
        <v>95</v>
      </c>
      <c r="C26" s="22" t="s">
        <v>8</v>
      </c>
      <c r="D26" s="22">
        <v>1.0</v>
      </c>
      <c r="E26" s="23">
        <f t="shared" si="3"/>
        <v>3935</v>
      </c>
      <c r="F26" s="24">
        <f t="shared" si="1"/>
        <v>3935</v>
      </c>
    </row>
    <row r="27">
      <c r="A27" s="26" t="s">
        <v>40</v>
      </c>
    </row>
    <row r="28">
      <c r="A28" s="2" t="s">
        <v>1</v>
      </c>
      <c r="B28" s="2" t="s">
        <v>2</v>
      </c>
      <c r="C28" s="2" t="s">
        <v>3</v>
      </c>
      <c r="D28" s="2" t="s">
        <v>4</v>
      </c>
      <c r="E28" s="3" t="s">
        <v>96</v>
      </c>
      <c r="F28" s="4" t="s">
        <v>6</v>
      </c>
    </row>
    <row r="29">
      <c r="A29" s="5"/>
      <c r="B29" s="27" t="s">
        <v>97</v>
      </c>
      <c r="C29" s="12" t="s">
        <v>43</v>
      </c>
      <c r="D29" s="12">
        <v>1.0</v>
      </c>
      <c r="E29" s="13">
        <f>535+710+470</f>
        <v>1715</v>
      </c>
      <c r="F29" s="14">
        <f t="shared" ref="F29:F32" si="4">E29*D29</f>
        <v>1715</v>
      </c>
    </row>
    <row r="30">
      <c r="B30" s="28" t="s">
        <v>98</v>
      </c>
      <c r="C30" s="17" t="s">
        <v>43</v>
      </c>
      <c r="D30" s="17">
        <v>1.0</v>
      </c>
      <c r="E30" s="18">
        <f>955+940+590</f>
        <v>2485</v>
      </c>
      <c r="F30" s="19">
        <f t="shared" si="4"/>
        <v>2485</v>
      </c>
    </row>
    <row r="31">
      <c r="A31" s="29"/>
      <c r="B31" s="30" t="s">
        <v>99</v>
      </c>
      <c r="C31" s="22" t="s">
        <v>43</v>
      </c>
      <c r="D31" s="22">
        <v>1.0</v>
      </c>
      <c r="E31" s="23">
        <f>1285+940+710</f>
        <v>2935</v>
      </c>
      <c r="F31" s="24">
        <f t="shared" si="4"/>
        <v>2935</v>
      </c>
    </row>
    <row r="32">
      <c r="A32" s="29"/>
      <c r="B32" s="30" t="s">
        <v>100</v>
      </c>
      <c r="C32" s="22" t="s">
        <v>8</v>
      </c>
      <c r="D32" s="22">
        <v>1.0</v>
      </c>
      <c r="E32" s="52">
        <v>3935.0</v>
      </c>
      <c r="F32" s="24">
        <f t="shared" si="4"/>
        <v>3935</v>
      </c>
      <c r="G32" s="32" t="s">
        <v>47</v>
      </c>
    </row>
    <row r="33">
      <c r="A33" s="26" t="s">
        <v>48</v>
      </c>
    </row>
    <row r="34">
      <c r="A34" s="2" t="s">
        <v>1</v>
      </c>
      <c r="B34" s="2" t="s">
        <v>2</v>
      </c>
      <c r="C34" s="2" t="s">
        <v>3</v>
      </c>
      <c r="D34" s="2" t="s">
        <v>4</v>
      </c>
      <c r="E34" s="3" t="s">
        <v>101</v>
      </c>
      <c r="F34" s="4" t="s">
        <v>6</v>
      </c>
    </row>
    <row r="35">
      <c r="A35" s="33" t="s">
        <v>50</v>
      </c>
      <c r="B35" s="34" t="s">
        <v>102</v>
      </c>
      <c r="C35" s="35" t="s">
        <v>43</v>
      </c>
      <c r="D35" s="35">
        <v>1.0</v>
      </c>
      <c r="E35" s="13">
        <f>6985+1080+360</f>
        <v>8425</v>
      </c>
      <c r="F35" s="14">
        <f t="shared" ref="F35:F36" si="5">E35*D35</f>
        <v>8425</v>
      </c>
    </row>
    <row r="36">
      <c r="A36" s="36" t="s">
        <v>52</v>
      </c>
      <c r="B36" s="37" t="s">
        <v>103</v>
      </c>
      <c r="C36" s="38" t="s">
        <v>43</v>
      </c>
      <c r="D36" s="38">
        <v>1.0</v>
      </c>
      <c r="E36" s="18">
        <f>8480+1080+360</f>
        <v>9920</v>
      </c>
      <c r="F36" s="19">
        <f t="shared" si="5"/>
        <v>9920</v>
      </c>
    </row>
    <row r="37">
      <c r="A37" s="41"/>
      <c r="B37" s="42"/>
      <c r="C37" s="43"/>
      <c r="D37" s="43"/>
      <c r="E37" s="44"/>
      <c r="F37" s="45"/>
    </row>
    <row r="39">
      <c r="B39" s="46" t="s">
        <v>66</v>
      </c>
    </row>
    <row r="40">
      <c r="A40" s="47" t="s">
        <v>67</v>
      </c>
      <c r="D40" s="48">
        <f>F3+F4+F5+F6+F7+F8+F9+F10+F11+F12+F13+F14+F15+F16+F17+F18+F19+F20+F21+F22+F23+F24+F25+F26+F29+F30+F31+F32+F35+F36</f>
        <v>122075</v>
      </c>
      <c r="G40" s="46" t="s">
        <v>104</v>
      </c>
    </row>
    <row r="41">
      <c r="E41" s="49" t="s">
        <v>68</v>
      </c>
    </row>
    <row r="42">
      <c r="B42" s="50" t="s">
        <v>105</v>
      </c>
    </row>
  </sheetData>
  <mergeCells count="5">
    <mergeCell ref="A1:F1"/>
    <mergeCell ref="A27:F27"/>
    <mergeCell ref="A33:F33"/>
    <mergeCell ref="A40:C40"/>
    <mergeCell ref="D40:F40"/>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3C47D"/>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5.38"/>
    <col customWidth="1" min="2" max="2" width="125.25"/>
    <col customWidth="1" min="3" max="3" width="17.25"/>
    <col customWidth="1" min="5" max="5" width="45.75"/>
    <col customWidth="1" min="6" max="6" width="16.13"/>
    <col customWidth="1" min="7" max="7" width="37.13"/>
  </cols>
  <sheetData>
    <row r="1" ht="18.75" customHeight="1">
      <c r="A1" s="1" t="s">
        <v>106</v>
      </c>
    </row>
    <row r="2" ht="30.0" customHeight="1">
      <c r="A2" s="2" t="s">
        <v>1</v>
      </c>
      <c r="B2" s="2" t="s">
        <v>2</v>
      </c>
      <c r="C2" s="2" t="s">
        <v>3</v>
      </c>
      <c r="D2" s="2" t="s">
        <v>4</v>
      </c>
      <c r="E2" s="3" t="s">
        <v>107</v>
      </c>
      <c r="F2" s="4" t="s">
        <v>6</v>
      </c>
    </row>
    <row r="3" ht="110.25" customHeight="1">
      <c r="A3" s="53"/>
      <c r="B3" s="6" t="s">
        <v>108</v>
      </c>
      <c r="C3" s="7" t="s">
        <v>8</v>
      </c>
      <c r="D3" s="7">
        <v>1.0</v>
      </c>
      <c r="E3" s="8">
        <f>3035+1290+360+190</f>
        <v>4875</v>
      </c>
      <c r="F3" s="9">
        <f t="shared" ref="F3:F22" si="1">E3*D3</f>
        <v>4875</v>
      </c>
    </row>
    <row r="4">
      <c r="A4" s="53"/>
      <c r="B4" s="6" t="s">
        <v>109</v>
      </c>
      <c r="C4" s="7" t="s">
        <v>8</v>
      </c>
      <c r="D4" s="7">
        <v>1.0</v>
      </c>
      <c r="E4" s="8">
        <f>2785+1290+360+190</f>
        <v>4625</v>
      </c>
      <c r="F4" s="9">
        <f t="shared" si="1"/>
        <v>4625</v>
      </c>
    </row>
    <row r="5">
      <c r="A5" s="53"/>
      <c r="B5" s="6" t="s">
        <v>110</v>
      </c>
      <c r="C5" s="7" t="s">
        <v>8</v>
      </c>
      <c r="D5" s="7">
        <v>1.0</v>
      </c>
      <c r="E5" s="8">
        <f>2735+1290+360+190</f>
        <v>4575</v>
      </c>
      <c r="F5" s="9">
        <f t="shared" si="1"/>
        <v>4575</v>
      </c>
    </row>
    <row r="6" ht="115.5" customHeight="1">
      <c r="A6" s="53"/>
      <c r="B6" s="34" t="s">
        <v>111</v>
      </c>
      <c r="C6" s="54" t="s">
        <v>8</v>
      </c>
      <c r="D6" s="54">
        <v>1.0</v>
      </c>
      <c r="E6" s="55">
        <f>2500+1290+360+190</f>
        <v>4340</v>
      </c>
      <c r="F6" s="56">
        <f t="shared" si="1"/>
        <v>4340</v>
      </c>
      <c r="G6" s="57"/>
    </row>
    <row r="7">
      <c r="A7" s="53"/>
      <c r="B7" s="6" t="s">
        <v>112</v>
      </c>
      <c r="C7" s="7" t="s">
        <v>8</v>
      </c>
      <c r="D7" s="7">
        <v>1.0</v>
      </c>
      <c r="E7" s="8">
        <f>3085+1290+360+190</f>
        <v>4925</v>
      </c>
      <c r="F7" s="9">
        <f t="shared" si="1"/>
        <v>4925</v>
      </c>
    </row>
    <row r="8">
      <c r="A8" s="53"/>
      <c r="B8" s="6" t="s">
        <v>113</v>
      </c>
      <c r="C8" s="7" t="s">
        <v>8</v>
      </c>
      <c r="D8" s="7">
        <v>1.0</v>
      </c>
      <c r="E8" s="8">
        <f>2835+1200+360+190</f>
        <v>4585</v>
      </c>
      <c r="F8" s="9">
        <f t="shared" si="1"/>
        <v>4585</v>
      </c>
    </row>
    <row r="9">
      <c r="A9" s="53"/>
      <c r="B9" s="6" t="s">
        <v>114</v>
      </c>
      <c r="C9" s="7" t="s">
        <v>8</v>
      </c>
      <c r="D9" s="7">
        <v>1.0</v>
      </c>
      <c r="E9" s="8">
        <f t="shared" ref="E9:E10" si="2">3185+1405+360+190</f>
        <v>5140</v>
      </c>
      <c r="F9" s="9">
        <f t="shared" si="1"/>
        <v>5140</v>
      </c>
    </row>
    <row r="10">
      <c r="A10" s="53"/>
      <c r="B10" s="6" t="s">
        <v>115</v>
      </c>
      <c r="C10" s="7" t="s">
        <v>8</v>
      </c>
      <c r="D10" s="7">
        <v>1.0</v>
      </c>
      <c r="E10" s="8">
        <f t="shared" si="2"/>
        <v>5140</v>
      </c>
      <c r="F10" s="9">
        <f t="shared" si="1"/>
        <v>5140</v>
      </c>
    </row>
    <row r="11">
      <c r="A11" s="53"/>
      <c r="B11" s="6" t="s">
        <v>116</v>
      </c>
      <c r="C11" s="7" t="s">
        <v>8</v>
      </c>
      <c r="D11" s="7">
        <v>1.0</v>
      </c>
      <c r="E11" s="8">
        <f>2835+1200+360+190</f>
        <v>4585</v>
      </c>
      <c r="F11" s="9">
        <f t="shared" si="1"/>
        <v>4585</v>
      </c>
    </row>
    <row r="12">
      <c r="A12" s="53"/>
      <c r="B12" s="6" t="s">
        <v>117</v>
      </c>
      <c r="C12" s="7" t="s">
        <v>8</v>
      </c>
      <c r="D12" s="7">
        <v>1.0</v>
      </c>
      <c r="E12" s="8">
        <f>3085+1200+360+190</f>
        <v>4835</v>
      </c>
      <c r="F12" s="9">
        <f t="shared" si="1"/>
        <v>4835</v>
      </c>
    </row>
    <row r="13">
      <c r="A13" s="53"/>
      <c r="B13" s="6" t="s">
        <v>118</v>
      </c>
      <c r="C13" s="7" t="s">
        <v>8</v>
      </c>
      <c r="D13" s="7">
        <v>1.0</v>
      </c>
      <c r="E13" s="8">
        <f>2835+1200+360+190</f>
        <v>4585</v>
      </c>
      <c r="F13" s="9">
        <f t="shared" si="1"/>
        <v>4585</v>
      </c>
    </row>
    <row r="14">
      <c r="A14" s="53"/>
      <c r="B14" s="6" t="s">
        <v>119</v>
      </c>
      <c r="C14" s="7" t="s">
        <v>8</v>
      </c>
      <c r="D14" s="7">
        <v>1.0</v>
      </c>
      <c r="E14" s="8">
        <f>3085+1200+360+190</f>
        <v>4835</v>
      </c>
      <c r="F14" s="9">
        <f t="shared" si="1"/>
        <v>4835</v>
      </c>
    </row>
    <row r="15">
      <c r="A15" s="53"/>
      <c r="B15" s="6" t="s">
        <v>120</v>
      </c>
      <c r="C15" s="7" t="s">
        <v>8</v>
      </c>
      <c r="D15" s="7">
        <v>1.0</v>
      </c>
      <c r="E15" s="8">
        <f>2585+1200+360+190</f>
        <v>4335</v>
      </c>
      <c r="F15" s="9">
        <f t="shared" si="1"/>
        <v>4335</v>
      </c>
    </row>
    <row r="16">
      <c r="A16" s="53"/>
      <c r="B16" s="6" t="s">
        <v>121</v>
      </c>
      <c r="C16" s="7" t="s">
        <v>8</v>
      </c>
      <c r="D16" s="7">
        <v>1.0</v>
      </c>
      <c r="E16" s="8">
        <f>3085+1200+360+190</f>
        <v>4835</v>
      </c>
      <c r="F16" s="9">
        <f t="shared" si="1"/>
        <v>4835</v>
      </c>
    </row>
    <row r="17">
      <c r="A17" s="53"/>
      <c r="B17" s="6" t="s">
        <v>122</v>
      </c>
      <c r="C17" s="7" t="s">
        <v>8</v>
      </c>
      <c r="D17" s="7">
        <v>1.0</v>
      </c>
      <c r="E17" s="8">
        <f>2500+1200+360+190</f>
        <v>4250</v>
      </c>
      <c r="F17" s="9">
        <f t="shared" si="1"/>
        <v>4250</v>
      </c>
    </row>
    <row r="18">
      <c r="A18" s="53"/>
      <c r="B18" s="6" t="s">
        <v>123</v>
      </c>
      <c r="C18" s="7" t="s">
        <v>8</v>
      </c>
      <c r="D18" s="7">
        <v>1.0</v>
      </c>
      <c r="E18" s="8">
        <f>1685+1200+360+190</f>
        <v>3435</v>
      </c>
      <c r="F18" s="9">
        <f t="shared" si="1"/>
        <v>3435</v>
      </c>
    </row>
    <row r="19">
      <c r="A19" s="53"/>
      <c r="B19" s="34" t="s">
        <v>124</v>
      </c>
      <c r="C19" s="54" t="s">
        <v>8</v>
      </c>
      <c r="D19" s="54">
        <v>1.0</v>
      </c>
      <c r="E19" s="55">
        <f>2300+1200+360+190</f>
        <v>4050</v>
      </c>
      <c r="F19" s="56">
        <f t="shared" si="1"/>
        <v>4050</v>
      </c>
      <c r="G19" s="57"/>
    </row>
    <row r="20">
      <c r="A20" s="58"/>
      <c r="B20" s="59" t="s">
        <v>125</v>
      </c>
      <c r="C20" s="60" t="s">
        <v>8</v>
      </c>
      <c r="D20" s="60">
        <v>1.0</v>
      </c>
      <c r="E20" s="61">
        <f>2500+1200+360+190</f>
        <v>4250</v>
      </c>
      <c r="F20" s="62">
        <f t="shared" si="1"/>
        <v>4250</v>
      </c>
      <c r="G20" s="57"/>
    </row>
    <row r="21">
      <c r="A21" s="58"/>
      <c r="B21" s="59" t="s">
        <v>126</v>
      </c>
      <c r="C21" s="60" t="s">
        <v>8</v>
      </c>
      <c r="D21" s="60">
        <v>1.0</v>
      </c>
      <c r="E21" s="61">
        <f t="shared" ref="E21:E22" si="3">2950+1200+360+190</f>
        <v>4700</v>
      </c>
      <c r="F21" s="62">
        <f t="shared" si="1"/>
        <v>4700</v>
      </c>
      <c r="G21" s="57"/>
    </row>
    <row r="22">
      <c r="A22" s="63"/>
      <c r="B22" s="59" t="s">
        <v>127</v>
      </c>
      <c r="C22" s="60" t="s">
        <v>8</v>
      </c>
      <c r="D22" s="60">
        <v>1.0</v>
      </c>
      <c r="E22" s="61">
        <f t="shared" si="3"/>
        <v>4700</v>
      </c>
      <c r="F22" s="62">
        <f t="shared" si="1"/>
        <v>4700</v>
      </c>
      <c r="G22" s="57"/>
    </row>
    <row r="23">
      <c r="A23" s="26" t="s">
        <v>40</v>
      </c>
      <c r="G23" s="57"/>
    </row>
    <row r="24">
      <c r="A24" s="2" t="s">
        <v>1</v>
      </c>
      <c r="B24" s="2" t="s">
        <v>2</v>
      </c>
      <c r="C24" s="2" t="s">
        <v>3</v>
      </c>
      <c r="D24" s="2" t="s">
        <v>4</v>
      </c>
      <c r="E24" s="3" t="s">
        <v>128</v>
      </c>
      <c r="F24" s="4" t="s">
        <v>6</v>
      </c>
      <c r="G24" s="57"/>
    </row>
    <row r="25">
      <c r="A25" s="29"/>
      <c r="B25" s="30" t="s">
        <v>129</v>
      </c>
      <c r="C25" s="22" t="s">
        <v>8</v>
      </c>
      <c r="D25" s="22">
        <v>1.0</v>
      </c>
      <c r="E25" s="52">
        <v>4700.0</v>
      </c>
      <c r="F25" s="24">
        <f>E25*D25</f>
        <v>4700</v>
      </c>
      <c r="G25" s="32" t="s">
        <v>130</v>
      </c>
    </row>
    <row r="26">
      <c r="A26" s="64"/>
      <c r="B26" s="64"/>
      <c r="C26" s="64"/>
      <c r="D26" s="64"/>
      <c r="E26" s="65"/>
      <c r="F26" s="66"/>
      <c r="G26" s="57"/>
    </row>
    <row r="27">
      <c r="B27" s="46" t="s">
        <v>66</v>
      </c>
      <c r="G27" s="57"/>
    </row>
    <row r="28">
      <c r="A28" s="47" t="s">
        <v>67</v>
      </c>
      <c r="D28" s="48">
        <f>F3+F25+F22+F21+F20+F19+F18+F17+F16+F15+F14+F13+F12+F11+F10+F9+F8+F7+F6+F5+F4</f>
        <v>96300</v>
      </c>
      <c r="G28" s="57"/>
    </row>
    <row r="29">
      <c r="E29" s="49" t="s">
        <v>68</v>
      </c>
      <c r="G29" s="57"/>
    </row>
    <row r="31">
      <c r="B31" s="50" t="s">
        <v>131</v>
      </c>
    </row>
    <row r="33">
      <c r="G33" s="46" t="s">
        <v>104</v>
      </c>
    </row>
    <row r="36" ht="123.75" customHeight="1"/>
  </sheetData>
  <mergeCells count="4">
    <mergeCell ref="A1:F1"/>
    <mergeCell ref="A23:F23"/>
    <mergeCell ref="A28:C28"/>
    <mergeCell ref="D28:F28"/>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2" max="2" width="120.88"/>
    <col customWidth="1" min="3" max="3" width="15.63"/>
    <col customWidth="1" min="5" max="5" width="51.38"/>
    <col customWidth="1" min="6" max="6" width="16.25"/>
  </cols>
  <sheetData>
    <row r="1" ht="22.5" customHeight="1">
      <c r="A1" s="67" t="s">
        <v>132</v>
      </c>
    </row>
    <row r="2" ht="27.0" customHeight="1">
      <c r="A2" s="2" t="s">
        <v>1</v>
      </c>
      <c r="B2" s="2" t="s">
        <v>2</v>
      </c>
      <c r="C2" s="2" t="s">
        <v>3</v>
      </c>
      <c r="D2" s="2" t="s">
        <v>4</v>
      </c>
      <c r="E2" s="3" t="s">
        <v>133</v>
      </c>
      <c r="F2" s="4" t="s">
        <v>6</v>
      </c>
    </row>
    <row r="3">
      <c r="A3" s="53"/>
      <c r="B3" s="6" t="s">
        <v>134</v>
      </c>
      <c r="C3" s="7" t="s">
        <v>8</v>
      </c>
      <c r="D3" s="7">
        <v>1.0</v>
      </c>
      <c r="E3" s="8">
        <f t="shared" ref="E3:E4" si="1">4686+1405+360+190</f>
        <v>6641</v>
      </c>
      <c r="F3" s="9">
        <f t="shared" ref="F3:F12" si="2">E3*D3</f>
        <v>6641</v>
      </c>
    </row>
    <row r="4">
      <c r="A4" s="53"/>
      <c r="B4" s="6" t="s">
        <v>135</v>
      </c>
      <c r="C4" s="7" t="s">
        <v>8</v>
      </c>
      <c r="D4" s="7">
        <v>1.0</v>
      </c>
      <c r="E4" s="8">
        <f t="shared" si="1"/>
        <v>6641</v>
      </c>
      <c r="F4" s="9">
        <f t="shared" si="2"/>
        <v>6641</v>
      </c>
    </row>
    <row r="5">
      <c r="A5" s="53"/>
      <c r="B5" s="6" t="s">
        <v>136</v>
      </c>
      <c r="C5" s="7" t="s">
        <v>8</v>
      </c>
      <c r="D5" s="7">
        <v>1.0</v>
      </c>
      <c r="E5" s="8">
        <f t="shared" ref="E5:E6" si="3">4921+1405+360+190</f>
        <v>6876</v>
      </c>
      <c r="F5" s="9">
        <f t="shared" si="2"/>
        <v>6876</v>
      </c>
    </row>
    <row r="6">
      <c r="A6" s="53"/>
      <c r="B6" s="6" t="s">
        <v>137</v>
      </c>
      <c r="C6" s="7" t="s">
        <v>8</v>
      </c>
      <c r="D6" s="7">
        <v>1.0</v>
      </c>
      <c r="E6" s="8">
        <f t="shared" si="3"/>
        <v>6876</v>
      </c>
      <c r="F6" s="9">
        <f t="shared" si="2"/>
        <v>6876</v>
      </c>
    </row>
    <row r="7">
      <c r="A7" s="53"/>
      <c r="B7" s="6" t="s">
        <v>138</v>
      </c>
      <c r="C7" s="7" t="s">
        <v>8</v>
      </c>
      <c r="D7" s="7">
        <v>1.0</v>
      </c>
      <c r="E7" s="8">
        <f>6095+1405+360+190</f>
        <v>8050</v>
      </c>
      <c r="F7" s="9">
        <f t="shared" si="2"/>
        <v>8050</v>
      </c>
    </row>
    <row r="8">
      <c r="A8" s="53"/>
      <c r="B8" s="6" t="s">
        <v>139</v>
      </c>
      <c r="C8" s="7" t="s">
        <v>8</v>
      </c>
      <c r="D8" s="7">
        <v>1.0</v>
      </c>
      <c r="E8" s="8">
        <f t="shared" ref="E8:E10" si="4">4335+1405+360+190</f>
        <v>6290</v>
      </c>
      <c r="F8" s="9">
        <f t="shared" si="2"/>
        <v>6290</v>
      </c>
    </row>
    <row r="9">
      <c r="A9" s="53"/>
      <c r="B9" s="6" t="s">
        <v>140</v>
      </c>
      <c r="C9" s="7" t="s">
        <v>8</v>
      </c>
      <c r="D9" s="7">
        <v>1.0</v>
      </c>
      <c r="E9" s="8">
        <f t="shared" si="4"/>
        <v>6290</v>
      </c>
      <c r="F9" s="9">
        <f t="shared" si="2"/>
        <v>6290</v>
      </c>
    </row>
    <row r="10">
      <c r="A10" s="53"/>
      <c r="B10" s="6" t="s">
        <v>141</v>
      </c>
      <c r="C10" s="7" t="s">
        <v>8</v>
      </c>
      <c r="D10" s="7">
        <v>1.0</v>
      </c>
      <c r="E10" s="8">
        <f t="shared" si="4"/>
        <v>6290</v>
      </c>
      <c r="F10" s="9">
        <f t="shared" si="2"/>
        <v>6290</v>
      </c>
    </row>
    <row r="11">
      <c r="A11" s="68"/>
      <c r="B11" s="69" t="s">
        <v>142</v>
      </c>
      <c r="C11" s="70" t="s">
        <v>143</v>
      </c>
      <c r="D11" s="70">
        <v>1.0</v>
      </c>
      <c r="E11" s="71">
        <f>705+1405+360+190</f>
        <v>2660</v>
      </c>
      <c r="F11" s="72">
        <f t="shared" si="2"/>
        <v>2660</v>
      </c>
    </row>
    <row r="12">
      <c r="A12" s="73"/>
      <c r="B12" s="74" t="s">
        <v>144</v>
      </c>
      <c r="C12" s="75" t="s">
        <v>143</v>
      </c>
      <c r="D12" s="75">
        <v>1.0</v>
      </c>
      <c r="E12" s="76">
        <f>937+1405+360+190</f>
        <v>2892</v>
      </c>
      <c r="F12" s="77">
        <f t="shared" si="2"/>
        <v>2892</v>
      </c>
    </row>
    <row r="13">
      <c r="A13" s="26" t="s">
        <v>48</v>
      </c>
    </row>
    <row r="14">
      <c r="A14" s="2" t="s">
        <v>1</v>
      </c>
      <c r="B14" s="2" t="s">
        <v>2</v>
      </c>
      <c r="C14" s="2" t="s">
        <v>3</v>
      </c>
      <c r="D14" s="2" t="s">
        <v>4</v>
      </c>
      <c r="E14" s="3" t="s">
        <v>145</v>
      </c>
      <c r="F14" s="4" t="s">
        <v>6</v>
      </c>
    </row>
    <row r="15" ht="90.0" customHeight="1">
      <c r="A15" s="78"/>
      <c r="B15" s="79" t="s">
        <v>146</v>
      </c>
      <c r="C15" s="35" t="s">
        <v>147</v>
      </c>
      <c r="D15" s="35">
        <v>1.0</v>
      </c>
      <c r="E15" s="80">
        <v>6730.0</v>
      </c>
      <c r="F15" s="81">
        <f>E15*D15</f>
        <v>6730</v>
      </c>
    </row>
    <row r="18">
      <c r="B18" s="46" t="s">
        <v>66</v>
      </c>
    </row>
    <row r="19">
      <c r="A19" s="47" t="s">
        <v>67</v>
      </c>
      <c r="D19" s="48">
        <f>F3+F4+F5+F6+F7+F8+F9+F10+F11+F12+F15</f>
        <v>66236</v>
      </c>
      <c r="G19" s="46" t="s">
        <v>104</v>
      </c>
    </row>
    <row r="20">
      <c r="E20" s="49" t="s">
        <v>68</v>
      </c>
    </row>
    <row r="21">
      <c r="B21" s="50" t="s">
        <v>148</v>
      </c>
    </row>
  </sheetData>
  <mergeCells count="4">
    <mergeCell ref="A1:F1"/>
    <mergeCell ref="A13:F13"/>
    <mergeCell ref="A19:C19"/>
    <mergeCell ref="D19:F19"/>
  </mergeCells>
  <drawing r:id="rId1"/>
</worksheet>
</file>